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0" yWindow="0" windowWidth="25600" windowHeight="15480" tabRatio="500" activeTab="4"/>
  </bookViews>
  <sheets>
    <sheet name="CALCULOS" sheetId="1" r:id="rId1"/>
    <sheet name="GASTO" sheetId="2" r:id="rId2"/>
    <sheet name="IMPUESTOS" sheetId="3" r:id="rId3"/>
    <sheet name="CUPO" sheetId="4" r:id="rId4"/>
    <sheet name="GANANCIA CONCIERTO" sheetId="5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3" i="1" l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2" i="1"/>
  <c r="AF11" i="1"/>
  <c r="AF12" i="1"/>
  <c r="AF13" i="1"/>
  <c r="AF14" i="1"/>
  <c r="AF15" i="1"/>
  <c r="AF16" i="1"/>
  <c r="AF3" i="1"/>
  <c r="AF4" i="1"/>
  <c r="AF5" i="1"/>
  <c r="AF6" i="1"/>
  <c r="AF7" i="1"/>
  <c r="AF8" i="1"/>
  <c r="AF9" i="1"/>
  <c r="AF10" i="1"/>
  <c r="AF2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3" i="1"/>
  <c r="AE2" i="1"/>
  <c r="B19" i="1"/>
  <c r="J3" i="1"/>
  <c r="L3" i="1"/>
  <c r="N3" i="1"/>
  <c r="V3" i="1"/>
  <c r="Y3" i="1"/>
  <c r="Z3" i="1"/>
  <c r="AD3" i="1"/>
  <c r="J4" i="1"/>
  <c r="L4" i="1"/>
  <c r="N4" i="1"/>
  <c r="V4" i="1"/>
  <c r="Y4" i="1"/>
  <c r="Z4" i="1"/>
  <c r="AD4" i="1"/>
  <c r="J5" i="1"/>
  <c r="L5" i="1"/>
  <c r="N5" i="1"/>
  <c r="V5" i="1"/>
  <c r="Y5" i="1"/>
  <c r="Z5" i="1"/>
  <c r="AD5" i="1"/>
  <c r="J6" i="1"/>
  <c r="L6" i="1"/>
  <c r="N6" i="1"/>
  <c r="V6" i="1"/>
  <c r="Y6" i="1"/>
  <c r="Z6" i="1"/>
  <c r="AD6" i="1"/>
  <c r="J7" i="1"/>
  <c r="L7" i="1"/>
  <c r="N7" i="1"/>
  <c r="V7" i="1"/>
  <c r="Y7" i="1"/>
  <c r="Z7" i="1"/>
  <c r="AD7" i="1"/>
  <c r="J8" i="1"/>
  <c r="L8" i="1"/>
  <c r="N8" i="1"/>
  <c r="V8" i="1"/>
  <c r="Y8" i="1"/>
  <c r="Z8" i="1"/>
  <c r="AD8" i="1"/>
  <c r="J9" i="1"/>
  <c r="L9" i="1"/>
  <c r="N9" i="1"/>
  <c r="V9" i="1"/>
  <c r="Y9" i="1"/>
  <c r="Z9" i="1"/>
  <c r="AD9" i="1"/>
  <c r="J10" i="1"/>
  <c r="L10" i="1"/>
  <c r="N10" i="1"/>
  <c r="V10" i="1"/>
  <c r="Y10" i="1"/>
  <c r="Z10" i="1"/>
  <c r="AD10" i="1"/>
  <c r="J11" i="1"/>
  <c r="L11" i="1"/>
  <c r="N11" i="1"/>
  <c r="V11" i="1"/>
  <c r="Y11" i="1"/>
  <c r="Z11" i="1"/>
  <c r="AD11" i="1"/>
  <c r="J12" i="1"/>
  <c r="L12" i="1"/>
  <c r="N12" i="1"/>
  <c r="V12" i="1"/>
  <c r="Y12" i="1"/>
  <c r="Z12" i="1"/>
  <c r="AD12" i="1"/>
  <c r="J13" i="1"/>
  <c r="L13" i="1"/>
  <c r="N13" i="1"/>
  <c r="V13" i="1"/>
  <c r="Y13" i="1"/>
  <c r="Z13" i="1"/>
  <c r="AD13" i="1"/>
  <c r="J14" i="1"/>
  <c r="L14" i="1"/>
  <c r="N14" i="1"/>
  <c r="V14" i="1"/>
  <c r="Y14" i="1"/>
  <c r="Z14" i="1"/>
  <c r="AD14" i="1"/>
  <c r="J15" i="1"/>
  <c r="L15" i="1"/>
  <c r="N15" i="1"/>
  <c r="V15" i="1"/>
  <c r="Y15" i="1"/>
  <c r="Z15" i="1"/>
  <c r="AD15" i="1"/>
  <c r="J16" i="1"/>
  <c r="L16" i="1"/>
  <c r="N16" i="1"/>
  <c r="V16" i="1"/>
  <c r="Y16" i="1"/>
  <c r="Z16" i="1"/>
  <c r="AD16" i="1"/>
  <c r="J2" i="1"/>
  <c r="L2" i="1"/>
  <c r="N2" i="1"/>
  <c r="V2" i="1"/>
  <c r="Y2" i="1"/>
  <c r="Z2" i="1"/>
  <c r="AD2" i="1"/>
  <c r="AA3" i="1"/>
  <c r="AB3" i="1"/>
  <c r="AG3" i="1"/>
  <c r="AA4" i="1"/>
  <c r="AB4" i="1"/>
  <c r="AG4" i="1"/>
  <c r="AA5" i="1"/>
  <c r="AB5" i="1"/>
  <c r="AG5" i="1"/>
  <c r="AA6" i="1"/>
  <c r="AB6" i="1"/>
  <c r="AG6" i="1"/>
  <c r="AA7" i="1"/>
  <c r="AB7" i="1"/>
  <c r="AG7" i="1"/>
  <c r="AA8" i="1"/>
  <c r="AB8" i="1"/>
  <c r="AG8" i="1"/>
  <c r="AA9" i="1"/>
  <c r="AB9" i="1"/>
  <c r="AG9" i="1"/>
  <c r="AA10" i="1"/>
  <c r="AB10" i="1"/>
  <c r="AG10" i="1"/>
  <c r="AA11" i="1"/>
  <c r="AB11" i="1"/>
  <c r="AG11" i="1"/>
  <c r="AA12" i="1"/>
  <c r="AB12" i="1"/>
  <c r="AG12" i="1"/>
  <c r="AA13" i="1"/>
  <c r="AB13" i="1"/>
  <c r="AG13" i="1"/>
  <c r="AA14" i="1"/>
  <c r="AB14" i="1"/>
  <c r="AG14" i="1"/>
  <c r="AA15" i="1"/>
  <c r="AB15" i="1"/>
  <c r="AG15" i="1"/>
  <c r="AA16" i="1"/>
  <c r="AB16" i="1"/>
  <c r="AG16" i="1"/>
  <c r="AA2" i="1"/>
  <c r="AB2" i="1"/>
  <c r="AG2" i="1"/>
  <c r="D19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2" i="1"/>
  <c r="Y19" i="1"/>
  <c r="K7" i="1"/>
  <c r="K8" i="1"/>
  <c r="K9" i="1"/>
  <c r="K10" i="1"/>
  <c r="K11" i="1"/>
  <c r="K12" i="1"/>
  <c r="K13" i="1"/>
  <c r="K14" i="1"/>
  <c r="K15" i="1"/>
  <c r="K16" i="1"/>
  <c r="K3" i="1"/>
  <c r="K4" i="1"/>
  <c r="K5" i="1"/>
  <c r="K6" i="1"/>
  <c r="K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2" i="1"/>
  <c r="S19" i="1"/>
  <c r="E19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  <c r="H19" i="1"/>
  <c r="AC19" i="1"/>
</calcChain>
</file>

<file path=xl/sharedStrings.xml><?xml version="1.0" encoding="utf-8"?>
<sst xmlns="http://schemas.openxmlformats.org/spreadsheetml/2006/main" count="188" uniqueCount="56">
  <si>
    <t>CCAA</t>
  </si>
  <si>
    <t>Asturias</t>
  </si>
  <si>
    <t xml:space="preserve">Baleares </t>
  </si>
  <si>
    <t>Canarias</t>
  </si>
  <si>
    <t>Cantabria</t>
  </si>
  <si>
    <t>Castilla y León</t>
  </si>
  <si>
    <t>Castilla La Mancha</t>
  </si>
  <si>
    <t>Cataluña</t>
  </si>
  <si>
    <t>Valencia</t>
  </si>
  <si>
    <t>Extremadura</t>
  </si>
  <si>
    <t>Galicia</t>
  </si>
  <si>
    <t>Madrid</t>
  </si>
  <si>
    <t>Murcia</t>
  </si>
  <si>
    <t>Rioja</t>
  </si>
  <si>
    <t>Total</t>
  </si>
  <si>
    <t>POBLACIÓN</t>
  </si>
  <si>
    <t>Aragón</t>
  </si>
  <si>
    <t>Andalucía</t>
  </si>
  <si>
    <t>CUPO</t>
  </si>
  <si>
    <t>PORCENTAJE GASTOS (%)</t>
  </si>
  <si>
    <t>TOTAL CNA (en miles de euros)</t>
  </si>
  <si>
    <t>TASAS Y OTROS INGRESOS(en miles de euros)</t>
  </si>
  <si>
    <t>GASTO per capita</t>
  </si>
  <si>
    <t>PIB a precios de mercado (porcentaje)</t>
  </si>
  <si>
    <t>DEFICIT(en millones de euros)</t>
  </si>
  <si>
    <t>AJUSTES POR COMPETENCIAS NO HOMOGÉNEAS DE LAS CCAARC(en miles de euros)</t>
  </si>
  <si>
    <t>RECURSOS SISTEMA ACTUAL(en miles de euros)</t>
  </si>
  <si>
    <t>RECURSOS HOMOGENEIZADOS</t>
  </si>
  <si>
    <t>RECURSOS HOMOGENEIZADOS PER CAPITA</t>
  </si>
  <si>
    <t>RECURSOS SISTEMA ACTUAL PER CAPITA</t>
  </si>
  <si>
    <t>RECURSOS HOMOGENEIZADOS EN PORCENTAJE DEL PIB</t>
  </si>
  <si>
    <t>RECURSOS HOMOGENEIZADOS + AJUSTES POR COMPETENCIAS NO HOMOGÉNEAS DE LAS CCAARC</t>
  </si>
  <si>
    <t>VALOR PIB</t>
  </si>
  <si>
    <t>INGRESO PER CAPITA</t>
  </si>
  <si>
    <t>TOTAL CNA EN PORCENTAJE DEL PIB</t>
  </si>
  <si>
    <t>TASAS Y OTROS INGRESOS EN PORCENTAJE DEL PIB</t>
  </si>
  <si>
    <t>CUPO EN PORCENTAJE DEL PIB</t>
  </si>
  <si>
    <t>RECURSOS HOMOGENEIZADOS + AJUSTES POR COMPETENCIAS NO HOMOGÉNEAS DE LAS CCAARC EN PORCENTAJE DEL PIB</t>
  </si>
  <si>
    <t>RECURSOS SISTEMA ACTUAL EN PORCENTAJE DEL PIB</t>
  </si>
  <si>
    <t>RECURSOS HOMOGENEIZADOS + AJUSTES POR COMPETENCIAS NO HOMOGÉNEAS DE LAS CCAARC PER CAPITA</t>
  </si>
  <si>
    <t>PIB PER CAPITA</t>
  </si>
  <si>
    <t>CUPO PER CAPITA</t>
  </si>
  <si>
    <t>Deficit per capita</t>
  </si>
  <si>
    <t>IMPUESTOS per capita</t>
  </si>
  <si>
    <t>IMPUESTOS</t>
  </si>
  <si>
    <t>IMPUESTOS en porcentaje del PIB</t>
  </si>
  <si>
    <t>PIB PER CÁPITA</t>
  </si>
  <si>
    <t>GANANCIA CONCIERTO PER CÁPITA</t>
  </si>
  <si>
    <t>GANANCIA CONCIERTO EN PORCENTAJE DEL PIB</t>
  </si>
  <si>
    <t>C y L</t>
  </si>
  <si>
    <t>(B-A)/A %</t>
  </si>
  <si>
    <t>C-M</t>
  </si>
  <si>
    <t>C - M</t>
  </si>
  <si>
    <t xml:space="preserve">C - M </t>
  </si>
  <si>
    <t xml:space="preserve"> Valencia</t>
  </si>
  <si>
    <t>GANANCIA CONCIERTO(en miles de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</si>
</sst>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00"/>
    <numFmt numFmtId="166" formatCode="0.0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scheme val="minor"/>
    </font>
    <font>
      <sz val="12"/>
      <name val="Calibri"/>
      <scheme val="minor"/>
    </font>
    <font>
      <b/>
      <sz val="10"/>
      <name val="Arial Greek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rgb="FFB8CCE4"/>
      </bottom>
      <diagonal/>
    </border>
  </borders>
  <cellStyleXfs count="232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Alignment="1">
      <alignment horizontal="left" vertical="center"/>
    </xf>
    <xf numFmtId="0" fontId="2" fillId="0" borderId="0" xfId="0" applyFont="1"/>
    <xf numFmtId="3" fontId="0" fillId="0" borderId="0" xfId="0" applyNumberFormat="1"/>
    <xf numFmtId="3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10" fontId="0" fillId="0" borderId="0" xfId="1" applyNumberFormat="1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164" fontId="0" fillId="0" borderId="0" xfId="1" applyNumberFormat="1" applyFont="1" applyAlignment="1">
      <alignment horizontal="left"/>
    </xf>
    <xf numFmtId="0" fontId="2" fillId="0" borderId="0" xfId="0" applyFont="1" applyAlignment="1">
      <alignment horizontal="left" vertical="top"/>
    </xf>
    <xf numFmtId="3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/>
    </xf>
    <xf numFmtId="3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left" vertical="center"/>
    </xf>
    <xf numFmtId="164" fontId="6" fillId="0" borderId="0" xfId="1" applyNumberFormat="1" applyFont="1" applyAlignment="1">
      <alignment horizontal="left"/>
    </xf>
    <xf numFmtId="10" fontId="6" fillId="0" borderId="0" xfId="1" applyNumberFormat="1" applyFont="1" applyAlignment="1">
      <alignment horizontal="left"/>
    </xf>
    <xf numFmtId="3" fontId="6" fillId="0" borderId="0" xfId="0" applyNumberFormat="1" applyFont="1" applyAlignment="1">
      <alignment horizontal="left" vertical="top"/>
    </xf>
    <xf numFmtId="0" fontId="6" fillId="0" borderId="0" xfId="0" applyFont="1"/>
    <xf numFmtId="3" fontId="7" fillId="0" borderId="1" xfId="0" applyNumberFormat="1" applyFont="1" applyBorder="1" applyAlignment="1">
      <alignment horizontal="left"/>
    </xf>
    <xf numFmtId="165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left"/>
    </xf>
    <xf numFmtId="165" fontId="6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2" borderId="0" xfId="0" applyFill="1"/>
    <xf numFmtId="9" fontId="0" fillId="0" borderId="0" xfId="1" applyFont="1" applyAlignment="1">
      <alignment horizontal="left"/>
    </xf>
    <xf numFmtId="166" fontId="0" fillId="0" borderId="0" xfId="0" applyNumberFormat="1"/>
    <xf numFmtId="166" fontId="0" fillId="0" borderId="0" xfId="0" applyNumberFormat="1" applyAlignment="1">
      <alignment horizontal="left"/>
    </xf>
    <xf numFmtId="166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/>
    </xf>
    <xf numFmtId="3" fontId="0" fillId="0" borderId="0" xfId="0" applyNumberFormat="1" applyFill="1" applyAlignment="1">
      <alignment horizontal="left" vertical="center"/>
    </xf>
    <xf numFmtId="165" fontId="0" fillId="0" borderId="0" xfId="0" applyNumberFormat="1" applyFill="1" applyAlignment="1">
      <alignment horizontal="left" vertical="center"/>
    </xf>
    <xf numFmtId="3" fontId="0" fillId="0" borderId="0" xfId="0" applyNumberFormat="1" applyFont="1" applyFill="1" applyAlignment="1">
      <alignment horizontal="left" vertical="center"/>
    </xf>
    <xf numFmtId="166" fontId="0" fillId="0" borderId="0" xfId="0" applyNumberFormat="1" applyFill="1" applyAlignment="1">
      <alignment horizontal="left"/>
    </xf>
    <xf numFmtId="1" fontId="0" fillId="0" borderId="0" xfId="0" applyNumberFormat="1" applyFill="1" applyAlignment="1">
      <alignment horizontal="left"/>
    </xf>
    <xf numFmtId="164" fontId="0" fillId="0" borderId="0" xfId="1" applyNumberFormat="1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165" fontId="0" fillId="0" borderId="0" xfId="0" applyNumberFormat="1" applyFill="1" applyAlignment="1">
      <alignment horizontal="left"/>
    </xf>
    <xf numFmtId="10" fontId="0" fillId="0" borderId="0" xfId="1" applyNumberFormat="1" applyFont="1" applyFill="1" applyAlignment="1">
      <alignment horizontal="left"/>
    </xf>
    <xf numFmtId="9" fontId="0" fillId="0" borderId="0" xfId="1" applyFont="1" applyFill="1" applyAlignment="1">
      <alignment horizontal="left"/>
    </xf>
    <xf numFmtId="166" fontId="0" fillId="0" borderId="0" xfId="0" applyNumberFormat="1" applyFill="1"/>
    <xf numFmtId="3" fontId="0" fillId="0" borderId="0" xfId="0" applyNumberFormat="1" applyFill="1" applyAlignment="1">
      <alignment horizontal="left" vertical="top"/>
    </xf>
    <xf numFmtId="1" fontId="0" fillId="0" borderId="0" xfId="0" applyNumberFormat="1" applyFill="1"/>
    <xf numFmtId="3" fontId="6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0" fillId="0" borderId="0" xfId="0" applyFill="1"/>
    <xf numFmtId="0" fontId="2" fillId="3" borderId="0" xfId="0" applyFont="1" applyFill="1" applyAlignment="1">
      <alignment horizontal="left" vertical="center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/>
    </xf>
    <xf numFmtId="0" fontId="0" fillId="3" borderId="0" xfId="0" applyFill="1"/>
    <xf numFmtId="0" fontId="2" fillId="0" borderId="0" xfId="0" applyFont="1" applyAlignment="1">
      <alignment horizontal="center"/>
    </xf>
    <xf numFmtId="3" fontId="0" fillId="0" borderId="0" xfId="0" applyNumberFormat="1" applyFill="1"/>
    <xf numFmtId="0" fontId="6" fillId="0" borderId="0" xfId="0" applyFont="1" applyFill="1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left"/>
    </xf>
  </cellXfs>
  <cellStyles count="23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Normal" xfId="0" builtinId="0"/>
    <cellStyle name="Porcentual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795934365820167"/>
          <c:y val="0.18560950273965"/>
          <c:w val="0.896124002711582"/>
          <c:h val="0.529109752519606"/>
        </c:manualLayout>
      </c:layout>
      <c:lineChart>
        <c:grouping val="standard"/>
        <c:varyColors val="0"/>
        <c:ser>
          <c:idx val="0"/>
          <c:order val="0"/>
          <c:tx>
            <c:strRef>
              <c:f>GASTO!$B$1</c:f>
              <c:strCache>
                <c:ptCount val="1"/>
                <c:pt idx="0">
                  <c:v>GASTO per capita</c:v>
                </c:pt>
              </c:strCache>
            </c:strRef>
          </c:tx>
          <c:marker>
            <c:symbol val="none"/>
          </c:marker>
          <c:trendline>
            <c:trendlineType val="linear"/>
            <c:dispRSqr val="0"/>
            <c:dispEq val="0"/>
          </c:trendline>
          <c:cat>
            <c:strRef>
              <c:f>GASTO!$A$2:$A$16</c:f>
              <c:strCache>
                <c:ptCount val="15"/>
                <c:pt idx="0">
                  <c:v>Extremadura</c:v>
                </c:pt>
                <c:pt idx="1">
                  <c:v>Andalucía</c:v>
                </c:pt>
                <c:pt idx="2">
                  <c:v>C-M</c:v>
                </c:pt>
                <c:pt idx="3">
                  <c:v>Murcia</c:v>
                </c:pt>
                <c:pt idx="4">
                  <c:v>Canarias</c:v>
                </c:pt>
                <c:pt idx="5">
                  <c:v> Valencia</c:v>
                </c:pt>
                <c:pt idx="6">
                  <c:v>Galicia</c:v>
                </c:pt>
                <c:pt idx="7">
                  <c:v>Asturias</c:v>
                </c:pt>
                <c:pt idx="8">
                  <c:v>Cantabria</c:v>
                </c:pt>
                <c:pt idx="9">
                  <c:v>C y L</c:v>
                </c:pt>
                <c:pt idx="10">
                  <c:v>Baleares </c:v>
                </c:pt>
                <c:pt idx="11">
                  <c:v>Rioja</c:v>
                </c:pt>
                <c:pt idx="12">
                  <c:v>Aragón</c:v>
                </c:pt>
                <c:pt idx="13">
                  <c:v>Cataluña</c:v>
                </c:pt>
                <c:pt idx="14">
                  <c:v>Madrid</c:v>
                </c:pt>
              </c:strCache>
            </c:strRef>
          </c:cat>
          <c:val>
            <c:numRef>
              <c:f>GASTO!$B$2:$B$16</c:f>
              <c:numCache>
                <c:formatCode>0</c:formatCode>
                <c:ptCount val="15"/>
                <c:pt idx="0">
                  <c:v>4315.826214950362</c:v>
                </c:pt>
                <c:pt idx="1">
                  <c:v>3283.650411210372</c:v>
                </c:pt>
                <c:pt idx="2">
                  <c:v>3501.440802488045</c:v>
                </c:pt>
                <c:pt idx="3">
                  <c:v>2861.579382432031</c:v>
                </c:pt>
                <c:pt idx="4">
                  <c:v>3382.041565903766</c:v>
                </c:pt>
                <c:pt idx="5">
                  <c:v>2669.502508965051</c:v>
                </c:pt>
                <c:pt idx="6">
                  <c:v>3263.880780072155</c:v>
                </c:pt>
                <c:pt idx="7">
                  <c:v>3196.760494485948</c:v>
                </c:pt>
                <c:pt idx="8">
                  <c:v>2770.960300998667</c:v>
                </c:pt>
                <c:pt idx="9">
                  <c:v>3816.867801264051</c:v>
                </c:pt>
                <c:pt idx="10">
                  <c:v>3118.493886374081</c:v>
                </c:pt>
                <c:pt idx="11">
                  <c:v>2977.87071349472</c:v>
                </c:pt>
                <c:pt idx="12">
                  <c:v>3399.703979582752</c:v>
                </c:pt>
                <c:pt idx="13">
                  <c:v>2661.757638350909</c:v>
                </c:pt>
                <c:pt idx="14">
                  <c:v>2697.988796018552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085528"/>
        <c:axId val="2139812008"/>
      </c:lineChart>
      <c:catAx>
        <c:axId val="2142085528"/>
        <c:scaling>
          <c:orientation val="minMax"/>
        </c:scaling>
        <c:delete val="0"/>
        <c:axPos val="b"/>
        <c:majorTickMark val="out"/>
        <c:minorTickMark val="none"/>
        <c:tickLblPos val="nextTo"/>
        <c:crossAx val="2139812008"/>
        <c:crosses val="autoZero"/>
        <c:auto val="1"/>
        <c:lblAlgn val="ctr"/>
        <c:lblOffset val="100"/>
        <c:noMultiLvlLbl val="0"/>
      </c:catAx>
      <c:valAx>
        <c:axId val="2139812008"/>
        <c:scaling>
          <c:orientation val="minMax"/>
          <c:min val="2500.0"/>
        </c:scaling>
        <c:delete val="0"/>
        <c:axPos val="l"/>
        <c:numFmt formatCode="0" sourceLinked="1"/>
        <c:majorTickMark val="out"/>
        <c:minorTickMark val="none"/>
        <c:tickLblPos val="nextTo"/>
        <c:crossAx val="2142085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</a:t>
            </a:r>
            <a:r>
              <a:rPr lang="es-ES" baseline="0"/>
              <a:t> </a:t>
            </a:r>
            <a:r>
              <a:rPr lang="es-ES"/>
              <a:t>EN PORCENTAJE DEL PIB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GASTO!$B$26</c:f>
              <c:strCache>
                <c:ptCount val="1"/>
                <c:pt idx="0">
                  <c:v>TOTAL CNA EN PORCENTAJE DEL PIB</c:v>
                </c:pt>
              </c:strCache>
            </c:strRef>
          </c:tx>
          <c:marker>
            <c:symbol val="none"/>
          </c:marker>
          <c:trendline>
            <c:trendlineType val="linear"/>
            <c:dispRSqr val="0"/>
            <c:dispEq val="0"/>
          </c:trendline>
          <c:cat>
            <c:strRef>
              <c:f>GASTO!$A$27:$A$41</c:f>
              <c:strCache>
                <c:ptCount val="15"/>
                <c:pt idx="0">
                  <c:v>Extremadura</c:v>
                </c:pt>
                <c:pt idx="1">
                  <c:v>Andalucía</c:v>
                </c:pt>
                <c:pt idx="2">
                  <c:v>C-M</c:v>
                </c:pt>
                <c:pt idx="3">
                  <c:v>Murcia</c:v>
                </c:pt>
                <c:pt idx="4">
                  <c:v>Canarias</c:v>
                </c:pt>
                <c:pt idx="5">
                  <c:v>Valencia</c:v>
                </c:pt>
                <c:pt idx="6">
                  <c:v>Galicia</c:v>
                </c:pt>
                <c:pt idx="7">
                  <c:v>Asturias</c:v>
                </c:pt>
                <c:pt idx="8">
                  <c:v>Cantabria</c:v>
                </c:pt>
                <c:pt idx="9">
                  <c:v>C y L</c:v>
                </c:pt>
                <c:pt idx="10">
                  <c:v>Baleares </c:v>
                </c:pt>
                <c:pt idx="11">
                  <c:v>Rioja</c:v>
                </c:pt>
                <c:pt idx="12">
                  <c:v>Aragón</c:v>
                </c:pt>
                <c:pt idx="13">
                  <c:v>Cataluña</c:v>
                </c:pt>
                <c:pt idx="14">
                  <c:v>Madrid</c:v>
                </c:pt>
              </c:strCache>
            </c:strRef>
          </c:cat>
          <c:val>
            <c:numRef>
              <c:f>GASTO!$B$27:$B$41</c:f>
              <c:numCache>
                <c:formatCode>0.000</c:formatCode>
                <c:ptCount val="15"/>
                <c:pt idx="0">
                  <c:v>0.282238063960862</c:v>
                </c:pt>
                <c:pt idx="1">
                  <c:v>0.195647524359912</c:v>
                </c:pt>
                <c:pt idx="2">
                  <c:v>0.199882477087464</c:v>
                </c:pt>
                <c:pt idx="3">
                  <c:v>0.15501868306978</c:v>
                </c:pt>
                <c:pt idx="4">
                  <c:v>0.176300909372493</c:v>
                </c:pt>
                <c:pt idx="5">
                  <c:v>0.137629697141345</c:v>
                </c:pt>
                <c:pt idx="6">
                  <c:v>0.162696449702576</c:v>
                </c:pt>
                <c:pt idx="7">
                  <c:v>0.153553338966105</c:v>
                </c:pt>
                <c:pt idx="8">
                  <c:v>0.128942328545373</c:v>
                </c:pt>
                <c:pt idx="9">
                  <c:v>0.17606176337576</c:v>
                </c:pt>
                <c:pt idx="10">
                  <c:v>0.134053927286464</c:v>
                </c:pt>
                <c:pt idx="11">
                  <c:v>0.120548303369019</c:v>
                </c:pt>
                <c:pt idx="12">
                  <c:v>0.137580904039184</c:v>
                </c:pt>
                <c:pt idx="13">
                  <c:v>0.103509056571943</c:v>
                </c:pt>
                <c:pt idx="14">
                  <c:v>0.0929774996055992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807544"/>
        <c:axId val="2139806232"/>
      </c:lineChart>
      <c:catAx>
        <c:axId val="2139807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9806232"/>
        <c:crosses val="autoZero"/>
        <c:auto val="1"/>
        <c:lblAlgn val="ctr"/>
        <c:lblOffset val="100"/>
        <c:noMultiLvlLbl val="0"/>
      </c:catAx>
      <c:valAx>
        <c:axId val="2139806232"/>
        <c:scaling>
          <c:orientation val="minMax"/>
          <c:min val="0.08"/>
        </c:scaling>
        <c:delete val="0"/>
        <c:axPos val="l"/>
        <c:numFmt formatCode="0.000" sourceLinked="1"/>
        <c:majorTickMark val="out"/>
        <c:minorTickMark val="none"/>
        <c:tickLblPos val="nextTo"/>
        <c:crossAx val="2139807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IMPUESTOS!$B$27</c:f>
              <c:strCache>
                <c:ptCount val="1"/>
                <c:pt idx="0">
                  <c:v>IMPUESTOS en porcentaje del PIB</c:v>
                </c:pt>
              </c:strCache>
            </c:strRef>
          </c:tx>
          <c:marker>
            <c:symbol val="none"/>
          </c:marker>
          <c:trendline>
            <c:trendlineType val="linear"/>
            <c:dispRSqr val="0"/>
            <c:dispEq val="0"/>
          </c:trendline>
          <c:cat>
            <c:strRef>
              <c:f>IMPUESTOS!$A$28:$A$42</c:f>
              <c:strCache>
                <c:ptCount val="15"/>
                <c:pt idx="0">
                  <c:v>Extremadura</c:v>
                </c:pt>
                <c:pt idx="1">
                  <c:v>Andalucía</c:v>
                </c:pt>
                <c:pt idx="2">
                  <c:v>C - M</c:v>
                </c:pt>
                <c:pt idx="3">
                  <c:v>Murcia</c:v>
                </c:pt>
                <c:pt idx="4">
                  <c:v>Canarias</c:v>
                </c:pt>
                <c:pt idx="5">
                  <c:v>Valencia</c:v>
                </c:pt>
                <c:pt idx="6">
                  <c:v>Galicia</c:v>
                </c:pt>
                <c:pt idx="7">
                  <c:v>Asturias</c:v>
                </c:pt>
                <c:pt idx="8">
                  <c:v>Cantabria</c:v>
                </c:pt>
                <c:pt idx="9">
                  <c:v>C y L</c:v>
                </c:pt>
                <c:pt idx="10">
                  <c:v>Baleares </c:v>
                </c:pt>
                <c:pt idx="11">
                  <c:v>Rioja</c:v>
                </c:pt>
                <c:pt idx="12">
                  <c:v>Aragón</c:v>
                </c:pt>
                <c:pt idx="13">
                  <c:v>Cataluña</c:v>
                </c:pt>
                <c:pt idx="14">
                  <c:v>Madrid</c:v>
                </c:pt>
              </c:strCache>
            </c:strRef>
          </c:cat>
          <c:val>
            <c:numRef>
              <c:f>IMPUESTOS!$B$28:$B$42</c:f>
              <c:numCache>
                <c:formatCode>0.000</c:formatCode>
                <c:ptCount val="15"/>
                <c:pt idx="0">
                  <c:v>0.200687044188259</c:v>
                </c:pt>
                <c:pt idx="1">
                  <c:v>0.18773060223751</c:v>
                </c:pt>
                <c:pt idx="2">
                  <c:v>0.181404871418493</c:v>
                </c:pt>
                <c:pt idx="3">
                  <c:v>0.170777582259063</c:v>
                </c:pt>
                <c:pt idx="4">
                  <c:v>0.167798646428088</c:v>
                </c:pt>
                <c:pt idx="5">
                  <c:v>0.178599923374411</c:v>
                </c:pt>
                <c:pt idx="6">
                  <c:v>0.185557057409109</c:v>
                </c:pt>
                <c:pt idx="7">
                  <c:v>0.210998626249724</c:v>
                </c:pt>
                <c:pt idx="8">
                  <c:v>0.193647378868901</c:v>
                </c:pt>
                <c:pt idx="9">
                  <c:v>0.180042331752177</c:v>
                </c:pt>
                <c:pt idx="10">
                  <c:v>0.171557340149946</c:v>
                </c:pt>
                <c:pt idx="11">
                  <c:v>0.167940947244308</c:v>
                </c:pt>
                <c:pt idx="12">
                  <c:v>0.173352774351811</c:v>
                </c:pt>
                <c:pt idx="13">
                  <c:v>0.177695814543003</c:v>
                </c:pt>
                <c:pt idx="14">
                  <c:v>0.189396666711578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683112"/>
        <c:axId val="2124054952"/>
      </c:lineChart>
      <c:catAx>
        <c:axId val="2139683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4054952"/>
        <c:crosses val="autoZero"/>
        <c:auto val="1"/>
        <c:lblAlgn val="ctr"/>
        <c:lblOffset val="100"/>
        <c:noMultiLvlLbl val="0"/>
      </c:catAx>
      <c:valAx>
        <c:axId val="2124054952"/>
        <c:scaling>
          <c:orientation val="minMax"/>
          <c:min val="0.15"/>
        </c:scaling>
        <c:delete val="0"/>
        <c:axPos val="l"/>
        <c:numFmt formatCode="0.000" sourceLinked="1"/>
        <c:majorTickMark val="out"/>
        <c:minorTickMark val="none"/>
        <c:tickLblPos val="nextTo"/>
        <c:crossAx val="2139683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Impuestos</a:t>
            </a:r>
            <a:r>
              <a:rPr lang="es-ES" baseline="0"/>
              <a:t> per cápita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0"/>
            <c:dispEq val="0"/>
          </c:trendline>
          <c:cat>
            <c:strRef>
              <c:f>IMPUESTOS!$A$2:$A$16</c:f>
              <c:strCache>
                <c:ptCount val="15"/>
                <c:pt idx="0">
                  <c:v>Extremadura</c:v>
                </c:pt>
                <c:pt idx="1">
                  <c:v>Andalucía</c:v>
                </c:pt>
                <c:pt idx="2">
                  <c:v>C - M</c:v>
                </c:pt>
                <c:pt idx="3">
                  <c:v>Murcia</c:v>
                </c:pt>
                <c:pt idx="4">
                  <c:v>Canarias</c:v>
                </c:pt>
                <c:pt idx="5">
                  <c:v>Valencia</c:v>
                </c:pt>
                <c:pt idx="6">
                  <c:v>Galicia</c:v>
                </c:pt>
                <c:pt idx="7">
                  <c:v>Asturias</c:v>
                </c:pt>
                <c:pt idx="8">
                  <c:v>Cantabria</c:v>
                </c:pt>
                <c:pt idx="9">
                  <c:v>C y L</c:v>
                </c:pt>
                <c:pt idx="10">
                  <c:v>Baleares </c:v>
                </c:pt>
                <c:pt idx="11">
                  <c:v>Rioja</c:v>
                </c:pt>
                <c:pt idx="12">
                  <c:v>Aragón</c:v>
                </c:pt>
                <c:pt idx="13">
                  <c:v>Cataluña</c:v>
                </c:pt>
                <c:pt idx="14">
                  <c:v>Madrid</c:v>
                </c:pt>
              </c:strCache>
            </c:strRef>
          </c:cat>
          <c:val>
            <c:numRef>
              <c:f>IMPUESTOS!$B$2:$B$16</c:f>
              <c:numCache>
                <c:formatCode>0</c:formatCode>
                <c:ptCount val="15"/>
                <c:pt idx="0">
                  <c:v>3068.793748630213</c:v>
                </c:pt>
                <c:pt idx="1">
                  <c:v>3150.776741237808</c:v>
                </c:pt>
                <c:pt idx="2">
                  <c:v>3177.759390468566</c:v>
                </c:pt>
                <c:pt idx="3">
                  <c:v>3152.48200214772</c:v>
                </c:pt>
                <c:pt idx="4">
                  <c:v>3218.939703386057</c:v>
                </c:pt>
                <c:pt idx="5">
                  <c:v>3464.172002495302</c:v>
                </c:pt>
                <c:pt idx="6">
                  <c:v>3722.491267581388</c:v>
                </c:pt>
                <c:pt idx="7">
                  <c:v>4392.689063796988</c:v>
                </c:pt>
                <c:pt idx="8">
                  <c:v>4161.466643976066</c:v>
                </c:pt>
                <c:pt idx="9">
                  <c:v>3903.163104544933</c:v>
                </c:pt>
                <c:pt idx="10">
                  <c:v>3990.935045692064</c:v>
                </c:pt>
                <c:pt idx="11">
                  <c:v>4148.59781862275</c:v>
                </c:pt>
                <c:pt idx="12">
                  <c:v>4283.647654093836</c:v>
                </c:pt>
                <c:pt idx="13">
                  <c:v>4569.486065541332</c:v>
                </c:pt>
                <c:pt idx="14">
                  <c:v>5495.846704403367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748184"/>
        <c:axId val="2139814712"/>
      </c:lineChart>
      <c:catAx>
        <c:axId val="2139748184"/>
        <c:scaling>
          <c:orientation val="minMax"/>
        </c:scaling>
        <c:delete val="0"/>
        <c:axPos val="b"/>
        <c:majorTickMark val="out"/>
        <c:minorTickMark val="none"/>
        <c:tickLblPos val="nextTo"/>
        <c:crossAx val="2139814712"/>
        <c:crosses val="autoZero"/>
        <c:auto val="1"/>
        <c:lblAlgn val="ctr"/>
        <c:lblOffset val="100"/>
        <c:noMultiLvlLbl val="0"/>
      </c:catAx>
      <c:valAx>
        <c:axId val="2139814712"/>
        <c:scaling>
          <c:orientation val="minMax"/>
          <c:min val="3000.0"/>
        </c:scaling>
        <c:delete val="0"/>
        <c:axPos val="l"/>
        <c:numFmt formatCode="0" sourceLinked="1"/>
        <c:majorTickMark val="out"/>
        <c:minorTickMark val="none"/>
        <c:tickLblPos val="nextTo"/>
        <c:crossAx val="2139748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CUPO!$B$1</c:f>
              <c:strCache>
                <c:ptCount val="1"/>
                <c:pt idx="0">
                  <c:v>CUPO PER CAPITA</c:v>
                </c:pt>
              </c:strCache>
            </c:strRef>
          </c:tx>
          <c:marker>
            <c:symbol val="none"/>
          </c:marker>
          <c:trendline>
            <c:trendlineType val="linear"/>
            <c:dispRSqr val="0"/>
            <c:dispEq val="0"/>
          </c:trendline>
          <c:cat>
            <c:strRef>
              <c:f>CUPO!$A$2:$A$16</c:f>
              <c:strCache>
                <c:ptCount val="15"/>
                <c:pt idx="0">
                  <c:v>Extremadura</c:v>
                </c:pt>
                <c:pt idx="1">
                  <c:v>Andalucía</c:v>
                </c:pt>
                <c:pt idx="2">
                  <c:v>C - M </c:v>
                </c:pt>
                <c:pt idx="3">
                  <c:v>Murcia</c:v>
                </c:pt>
                <c:pt idx="4">
                  <c:v>Canarias</c:v>
                </c:pt>
                <c:pt idx="5">
                  <c:v>Valencia</c:v>
                </c:pt>
                <c:pt idx="6">
                  <c:v>Galicia</c:v>
                </c:pt>
                <c:pt idx="7">
                  <c:v>Asturias</c:v>
                </c:pt>
                <c:pt idx="8">
                  <c:v>Cantabria</c:v>
                </c:pt>
                <c:pt idx="9">
                  <c:v>C y L</c:v>
                </c:pt>
                <c:pt idx="10">
                  <c:v>Baleares </c:v>
                </c:pt>
                <c:pt idx="11">
                  <c:v>Rioja</c:v>
                </c:pt>
                <c:pt idx="12">
                  <c:v>Aragón</c:v>
                </c:pt>
                <c:pt idx="13">
                  <c:v>Cataluña</c:v>
                </c:pt>
                <c:pt idx="14">
                  <c:v>Madrid</c:v>
                </c:pt>
              </c:strCache>
            </c:strRef>
          </c:cat>
          <c:val>
            <c:numRef>
              <c:f>CUPO!$B$2:$B$16</c:f>
              <c:numCache>
                <c:formatCode>0</c:formatCode>
                <c:ptCount val="15"/>
                <c:pt idx="0">
                  <c:v>2896.197026707919</c:v>
                </c:pt>
                <c:pt idx="1">
                  <c:v>2104.383706948776</c:v>
                </c:pt>
                <c:pt idx="2">
                  <c:v>2271.510538355872</c:v>
                </c:pt>
                <c:pt idx="3">
                  <c:v>1780.74815372065</c:v>
                </c:pt>
                <c:pt idx="4">
                  <c:v>2179.726339101664</c:v>
                </c:pt>
                <c:pt idx="5">
                  <c:v>1633.195115041967</c:v>
                </c:pt>
                <c:pt idx="6">
                  <c:v>2088.975287413662</c:v>
                </c:pt>
                <c:pt idx="7">
                  <c:v>2037.238567769843</c:v>
                </c:pt>
                <c:pt idx="8">
                  <c:v>1710.873021616811</c:v>
                </c:pt>
                <c:pt idx="9">
                  <c:v>2513.126250563419</c:v>
                </c:pt>
                <c:pt idx="10">
                  <c:v>1977.113235714033</c:v>
                </c:pt>
                <c:pt idx="11">
                  <c:v>1869.5148033005</c:v>
                </c:pt>
                <c:pt idx="12">
                  <c:v>2192.992328577314</c:v>
                </c:pt>
                <c:pt idx="13">
                  <c:v>1626.864740934809</c:v>
                </c:pt>
                <c:pt idx="14">
                  <c:v>1654.63345938644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155256"/>
        <c:axId val="2140157960"/>
      </c:lineChart>
      <c:catAx>
        <c:axId val="2140155256"/>
        <c:scaling>
          <c:orientation val="minMax"/>
        </c:scaling>
        <c:delete val="0"/>
        <c:axPos val="b"/>
        <c:majorTickMark val="out"/>
        <c:minorTickMark val="none"/>
        <c:tickLblPos val="nextTo"/>
        <c:crossAx val="2140157960"/>
        <c:crosses val="autoZero"/>
        <c:auto val="1"/>
        <c:lblAlgn val="ctr"/>
        <c:lblOffset val="100"/>
        <c:noMultiLvlLbl val="0"/>
      </c:catAx>
      <c:valAx>
        <c:axId val="2140157960"/>
        <c:scaling>
          <c:orientation val="minMax"/>
          <c:min val="1500.0"/>
        </c:scaling>
        <c:delete val="0"/>
        <c:axPos val="l"/>
        <c:numFmt formatCode="0" sourceLinked="1"/>
        <c:majorTickMark val="out"/>
        <c:minorTickMark val="none"/>
        <c:tickLblPos val="nextTo"/>
        <c:crossAx val="2140155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CUPO!$B$25</c:f>
              <c:strCache>
                <c:ptCount val="1"/>
                <c:pt idx="0">
                  <c:v>CUPO EN PORCENTAJE DEL PIB</c:v>
                </c:pt>
              </c:strCache>
            </c:strRef>
          </c:tx>
          <c:marker>
            <c:symbol val="none"/>
          </c:marker>
          <c:trendline>
            <c:trendlineType val="linear"/>
            <c:dispRSqr val="0"/>
            <c:dispEq val="0"/>
          </c:trendline>
          <c:cat>
            <c:strRef>
              <c:f>CUPO!$A$26:$A$40</c:f>
              <c:strCache>
                <c:ptCount val="15"/>
                <c:pt idx="0">
                  <c:v>Extremadura</c:v>
                </c:pt>
                <c:pt idx="1">
                  <c:v>Andalucía</c:v>
                </c:pt>
                <c:pt idx="2">
                  <c:v>C - M</c:v>
                </c:pt>
                <c:pt idx="3">
                  <c:v>Murcia</c:v>
                </c:pt>
                <c:pt idx="4">
                  <c:v>Canarias</c:v>
                </c:pt>
                <c:pt idx="5">
                  <c:v>Valencia</c:v>
                </c:pt>
                <c:pt idx="6">
                  <c:v>Galicia</c:v>
                </c:pt>
                <c:pt idx="7">
                  <c:v>Asturias</c:v>
                </c:pt>
                <c:pt idx="8">
                  <c:v>Cantabria</c:v>
                </c:pt>
                <c:pt idx="9">
                  <c:v>C y L</c:v>
                </c:pt>
                <c:pt idx="10">
                  <c:v>Baleares </c:v>
                </c:pt>
                <c:pt idx="11">
                  <c:v>Rioja</c:v>
                </c:pt>
                <c:pt idx="12">
                  <c:v>Aragón</c:v>
                </c:pt>
                <c:pt idx="13">
                  <c:v>Cataluña</c:v>
                </c:pt>
                <c:pt idx="14">
                  <c:v>Madrid</c:v>
                </c:pt>
              </c:strCache>
            </c:strRef>
          </c:cat>
          <c:val>
            <c:numRef>
              <c:f>CUPO!$B$26:$B$40</c:f>
              <c:numCache>
                <c:formatCode>0.000</c:formatCode>
                <c:ptCount val="15"/>
                <c:pt idx="0">
                  <c:v>0.189399897251574</c:v>
                </c:pt>
                <c:pt idx="1">
                  <c:v>0.125384072909303</c:v>
                </c:pt>
                <c:pt idx="2">
                  <c:v>0.12967094940295</c:v>
                </c:pt>
                <c:pt idx="3">
                  <c:v>0.0964674387030655</c:v>
                </c:pt>
                <c:pt idx="4">
                  <c:v>0.113625964754844</c:v>
                </c:pt>
                <c:pt idx="5">
                  <c:v>0.0842015125668846</c:v>
                </c:pt>
                <c:pt idx="6">
                  <c:v>0.104130293255107</c:v>
                </c:pt>
                <c:pt idx="7">
                  <c:v>0.0978568100084987</c:v>
                </c:pt>
                <c:pt idx="8">
                  <c:v>0.0796128155185851</c:v>
                </c:pt>
                <c:pt idx="9">
                  <c:v>0.115923700347592</c:v>
                </c:pt>
                <c:pt idx="10">
                  <c:v>0.084989678862472</c:v>
                </c:pt>
                <c:pt idx="11">
                  <c:v>0.0756805312735216</c:v>
                </c:pt>
                <c:pt idx="12">
                  <c:v>0.0887470994323725</c:v>
                </c:pt>
                <c:pt idx="13">
                  <c:v>0.0632646759712692</c:v>
                </c:pt>
                <c:pt idx="14">
                  <c:v>0.0570216162663621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188424"/>
        <c:axId val="2140191144"/>
      </c:lineChart>
      <c:catAx>
        <c:axId val="2140188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40191144"/>
        <c:crosses val="autoZero"/>
        <c:auto val="1"/>
        <c:lblAlgn val="ctr"/>
        <c:lblOffset val="100"/>
        <c:noMultiLvlLbl val="0"/>
      </c:catAx>
      <c:valAx>
        <c:axId val="2140191144"/>
        <c:scaling>
          <c:orientation val="minMax"/>
          <c:min val="0.055"/>
        </c:scaling>
        <c:delete val="0"/>
        <c:axPos val="l"/>
        <c:numFmt formatCode="0.000" sourceLinked="1"/>
        <c:majorTickMark val="out"/>
        <c:minorTickMark val="none"/>
        <c:tickLblPos val="nextTo"/>
        <c:crossAx val="2140188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baseline="0"/>
              <a:t>GANANCIA CONCIERTO PER CÁPITA</a:t>
            </a:r>
            <a:endParaRPr lang="es-E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'GANANCIA CONCIERTO'!$B$1</c:f>
              <c:strCache>
                <c:ptCount val="1"/>
                <c:pt idx="0">
                  <c:v>GANANCIA CONCIERTO PER CÁPITA</c:v>
                </c:pt>
              </c:strCache>
            </c:strRef>
          </c:tx>
          <c:marker>
            <c:symbol val="none"/>
          </c:marker>
          <c:cat>
            <c:strRef>
              <c:f>'GANANCIA CONCIERTO'!$A$2:$A$16</c:f>
              <c:strCache>
                <c:ptCount val="15"/>
                <c:pt idx="0">
                  <c:v>Extremadura</c:v>
                </c:pt>
                <c:pt idx="1">
                  <c:v>Andalucía</c:v>
                </c:pt>
                <c:pt idx="2">
                  <c:v>C - M</c:v>
                </c:pt>
                <c:pt idx="3">
                  <c:v>Murcia</c:v>
                </c:pt>
                <c:pt idx="4">
                  <c:v>Canarias</c:v>
                </c:pt>
                <c:pt idx="5">
                  <c:v>Valencia</c:v>
                </c:pt>
                <c:pt idx="6">
                  <c:v>Galicia</c:v>
                </c:pt>
                <c:pt idx="7">
                  <c:v>Asturias</c:v>
                </c:pt>
                <c:pt idx="8">
                  <c:v>Cantabria</c:v>
                </c:pt>
                <c:pt idx="9">
                  <c:v>C y L</c:v>
                </c:pt>
                <c:pt idx="10">
                  <c:v>Baleares </c:v>
                </c:pt>
                <c:pt idx="11">
                  <c:v>Rioja</c:v>
                </c:pt>
                <c:pt idx="12">
                  <c:v>Aragón</c:v>
                </c:pt>
                <c:pt idx="13">
                  <c:v>Cataluña</c:v>
                </c:pt>
                <c:pt idx="14">
                  <c:v>Madrid</c:v>
                </c:pt>
              </c:strCache>
            </c:strRef>
          </c:cat>
          <c:val>
            <c:numRef>
              <c:f>'GANANCIA CONCIERTO'!$B$2:$B$16</c:f>
              <c:numCache>
                <c:formatCode>0.00</c:formatCode>
                <c:ptCount val="15"/>
                <c:pt idx="0">
                  <c:v>-2251.032972444961</c:v>
                </c:pt>
                <c:pt idx="1">
                  <c:v>-802.4215505347522</c:v>
                </c:pt>
                <c:pt idx="2">
                  <c:v>-1244.656151212598</c:v>
                </c:pt>
                <c:pt idx="3">
                  <c:v>-521.067621966387</c:v>
                </c:pt>
                <c:pt idx="4">
                  <c:v>-964.8600245574603</c:v>
                </c:pt>
                <c:pt idx="5">
                  <c:v>86.7841636471726</c:v>
                </c:pt>
                <c:pt idx="6">
                  <c:v>-597.3153747737099</c:v>
                </c:pt>
                <c:pt idx="7">
                  <c:v>136.3271487604547</c:v>
                </c:pt>
                <c:pt idx="8">
                  <c:v>149.5511465677105</c:v>
                </c:pt>
                <c:pt idx="9">
                  <c:v>-1011.260657137015</c:v>
                </c:pt>
                <c:pt idx="10">
                  <c:v>304.8033495063019</c:v>
                </c:pt>
                <c:pt idx="11">
                  <c:v>-164.300779630762</c:v>
                </c:pt>
                <c:pt idx="12">
                  <c:v>-202.8589339131017</c:v>
                </c:pt>
                <c:pt idx="13">
                  <c:v>1163.907201749384</c:v>
                </c:pt>
                <c:pt idx="14">
                  <c:v>1968.859792971077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702840"/>
        <c:axId val="2141306488"/>
      </c:lineChart>
      <c:catAx>
        <c:axId val="2141702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141306488"/>
        <c:crosses val="autoZero"/>
        <c:auto val="1"/>
        <c:lblAlgn val="ctr"/>
        <c:lblOffset val="100"/>
        <c:noMultiLvlLbl val="0"/>
      </c:catAx>
      <c:valAx>
        <c:axId val="2141306488"/>
        <c:scaling>
          <c:orientation val="minMax"/>
          <c:max val="2000.0"/>
          <c:min val="-2300.0"/>
        </c:scaling>
        <c:delete val="0"/>
        <c:axPos val="l"/>
        <c:numFmt formatCode="0" sourceLinked="0"/>
        <c:majorTickMark val="out"/>
        <c:minorTickMark val="none"/>
        <c:tickLblPos val="nextTo"/>
        <c:crossAx val="2141702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Ganancia</a:t>
            </a:r>
            <a:r>
              <a:rPr lang="es-ES" baseline="0"/>
              <a:t> concierto en porcentaje del PIB</a:t>
            </a:r>
            <a:endParaRPr lang="es-E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0"/>
            <c:dispEq val="0"/>
          </c:trendline>
          <c:cat>
            <c:strRef>
              <c:f>'GANANCIA CONCIERTO'!$A$30:$A$44</c:f>
              <c:strCache>
                <c:ptCount val="15"/>
                <c:pt idx="0">
                  <c:v>Extremadura</c:v>
                </c:pt>
                <c:pt idx="1">
                  <c:v>Andalucía</c:v>
                </c:pt>
                <c:pt idx="2">
                  <c:v>C - M</c:v>
                </c:pt>
                <c:pt idx="3">
                  <c:v>Murcia</c:v>
                </c:pt>
                <c:pt idx="4">
                  <c:v>Canarias</c:v>
                </c:pt>
                <c:pt idx="5">
                  <c:v>Valencia</c:v>
                </c:pt>
                <c:pt idx="6">
                  <c:v>Galicia</c:v>
                </c:pt>
                <c:pt idx="7">
                  <c:v>Asturias</c:v>
                </c:pt>
                <c:pt idx="8">
                  <c:v>Cantabria</c:v>
                </c:pt>
                <c:pt idx="9">
                  <c:v>C y L</c:v>
                </c:pt>
                <c:pt idx="10">
                  <c:v>Baleares </c:v>
                </c:pt>
                <c:pt idx="11">
                  <c:v>Rioja</c:v>
                </c:pt>
                <c:pt idx="12">
                  <c:v>Aragón</c:v>
                </c:pt>
                <c:pt idx="13">
                  <c:v>Cataluña</c:v>
                </c:pt>
                <c:pt idx="14">
                  <c:v>Madrid</c:v>
                </c:pt>
              </c:strCache>
            </c:strRef>
          </c:cat>
          <c:val>
            <c:numRef>
              <c:f>'GANANCIA CONCIERTO'!$B$30:$B$44</c:f>
              <c:numCache>
                <c:formatCode>General</c:formatCode>
                <c:ptCount val="15"/>
                <c:pt idx="0">
                  <c:v>-14.72087049877281</c:v>
                </c:pt>
                <c:pt idx="1">
                  <c:v>-4.781014121332685</c:v>
                </c:pt>
                <c:pt idx="2">
                  <c:v>-7.105216642524496</c:v>
                </c:pt>
                <c:pt idx="3">
                  <c:v>-2.822749459387051</c:v>
                </c:pt>
                <c:pt idx="4">
                  <c:v>-5.029675018236788</c:v>
                </c:pt>
                <c:pt idx="5">
                  <c:v>0.447427118697707</c:v>
                </c:pt>
                <c:pt idx="6">
                  <c:v>-2.977470605599084</c:v>
                </c:pt>
                <c:pt idx="7">
                  <c:v>0.654834446309153</c:v>
                </c:pt>
                <c:pt idx="8">
                  <c:v>0.695913004171194</c:v>
                </c:pt>
                <c:pt idx="9">
                  <c:v>-4.664671238262663</c:v>
                </c:pt>
                <c:pt idx="10">
                  <c:v>1.310250638294412</c:v>
                </c:pt>
                <c:pt idx="11">
                  <c:v>-0.665112160072648</c:v>
                </c:pt>
                <c:pt idx="12">
                  <c:v>-0.820939578498684</c:v>
                </c:pt>
                <c:pt idx="13">
                  <c:v>4.526142224767293</c:v>
                </c:pt>
                <c:pt idx="14">
                  <c:v>6.785041542596153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754008"/>
        <c:axId val="2135482952"/>
      </c:lineChart>
      <c:catAx>
        <c:axId val="2135754008"/>
        <c:scaling>
          <c:orientation val="minMax"/>
        </c:scaling>
        <c:delete val="0"/>
        <c:axPos val="b"/>
        <c:majorTickMark val="out"/>
        <c:minorTickMark val="none"/>
        <c:tickLblPos val="low"/>
        <c:crossAx val="2135482952"/>
        <c:crosses val="autoZero"/>
        <c:auto val="1"/>
        <c:lblAlgn val="ctr"/>
        <c:lblOffset val="100"/>
        <c:noMultiLvlLbl val="0"/>
      </c:catAx>
      <c:valAx>
        <c:axId val="2135482952"/>
        <c:scaling>
          <c:orientation val="minMax"/>
          <c:max val="7.0"/>
          <c:min val="-15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5754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69851</xdr:colOff>
      <xdr:row>0</xdr:row>
      <xdr:rowOff>63499</xdr:rowOff>
    </xdr:from>
    <xdr:to>
      <xdr:col>14</xdr:col>
      <xdr:colOff>38100</xdr:colOff>
      <xdr:row>16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25</xdr:row>
      <xdr:rowOff>19050</xdr:rowOff>
    </xdr:from>
    <xdr:to>
      <xdr:col>13</xdr:col>
      <xdr:colOff>800100</xdr:colOff>
      <xdr:row>40</xdr:row>
      <xdr:rowOff>152400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26</xdr:row>
      <xdr:rowOff>50800</xdr:rowOff>
    </xdr:from>
    <xdr:to>
      <xdr:col>15</xdr:col>
      <xdr:colOff>279400</xdr:colOff>
      <xdr:row>42</xdr:row>
      <xdr:rowOff>165100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812800</xdr:colOff>
      <xdr:row>1</xdr:row>
      <xdr:rowOff>57150</xdr:rowOff>
    </xdr:from>
    <xdr:to>
      <xdr:col>15</xdr:col>
      <xdr:colOff>330200</xdr:colOff>
      <xdr:row>17</xdr:row>
      <xdr:rowOff>114300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0</xdr:row>
      <xdr:rowOff>88900</xdr:rowOff>
    </xdr:from>
    <xdr:to>
      <xdr:col>14</xdr:col>
      <xdr:colOff>609600</xdr:colOff>
      <xdr:row>16</xdr:row>
      <xdr:rowOff>12700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101600</xdr:colOff>
      <xdr:row>23</xdr:row>
      <xdr:rowOff>184150</xdr:rowOff>
    </xdr:from>
    <xdr:to>
      <xdr:col>16</xdr:col>
      <xdr:colOff>63500</xdr:colOff>
      <xdr:row>39</xdr:row>
      <xdr:rowOff>177800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63500</xdr:rowOff>
    </xdr:from>
    <xdr:to>
      <xdr:col>14</xdr:col>
      <xdr:colOff>266700</xdr:colOff>
      <xdr:row>20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63500</xdr:colOff>
      <xdr:row>22</xdr:row>
      <xdr:rowOff>146050</xdr:rowOff>
    </xdr:from>
    <xdr:to>
      <xdr:col>14</xdr:col>
      <xdr:colOff>203200</xdr:colOff>
      <xdr:row>41</xdr:row>
      <xdr:rowOff>50800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</sheetPr>
  <dimension ref="A1:AJ67"/>
  <sheetViews>
    <sheetView topLeftCell="A2" workbookViewId="0">
      <selection activeCell="AH12" sqref="AH12"/>
    </sheetView>
  </sheetViews>
  <sheetFormatPr baseColWidth="10" defaultRowHeight="15" x14ac:dyDescent="0"/>
  <cols>
    <col min="1" max="1" width="20.5" style="60" customWidth="1"/>
    <col min="2" max="3" width="14.6640625" style="2" customWidth="1"/>
    <col min="4" max="4" width="13.6640625" style="4" customWidth="1"/>
    <col min="5" max="6" width="17" customWidth="1"/>
    <col min="7" max="7" width="28.1640625" customWidth="1"/>
    <col min="8" max="8" width="23.1640625" bestFit="1" customWidth="1"/>
    <col min="9" max="9" width="23.1640625" customWidth="1"/>
    <col min="10" max="11" width="23.1640625" style="2" customWidth="1"/>
    <col min="12" max="13" width="15.6640625" customWidth="1"/>
    <col min="14" max="17" width="15.5" customWidth="1"/>
    <col min="18" max="20" width="15.5" style="16" customWidth="1"/>
    <col min="21" max="21" width="19" style="16" customWidth="1"/>
    <col min="22" max="23" width="10.83203125" style="2"/>
    <col min="24" max="24" width="13.5" style="30" customWidth="1"/>
    <col min="25" max="25" width="10.83203125" style="62"/>
    <col min="26" max="26" width="10.83203125" style="19"/>
    <col min="27" max="27" width="10.83203125" style="62"/>
    <col min="28" max="28" width="10.83203125" style="19"/>
    <col min="29" max="29" width="10.83203125" style="30"/>
    <col min="30" max="30" width="10.83203125" style="2"/>
    <col min="31" max="31" width="15.5" style="30" customWidth="1"/>
    <col min="32" max="32" width="11.5" bestFit="1" customWidth="1"/>
    <col min="33" max="33" width="11.33203125" bestFit="1" customWidth="1"/>
    <col min="34" max="34" width="11" bestFit="1" customWidth="1"/>
    <col min="36" max="36" width="10.83203125" style="2"/>
  </cols>
  <sheetData>
    <row r="1" spans="1:36" s="59" customFormat="1">
      <c r="A1" s="54" t="s">
        <v>0</v>
      </c>
      <c r="B1" s="54" t="s">
        <v>20</v>
      </c>
      <c r="C1" s="54" t="s">
        <v>34</v>
      </c>
      <c r="D1" s="54" t="s">
        <v>15</v>
      </c>
      <c r="E1" s="54" t="s">
        <v>22</v>
      </c>
      <c r="F1" s="54" t="s">
        <v>33</v>
      </c>
      <c r="G1" s="54" t="s">
        <v>23</v>
      </c>
      <c r="H1" s="55" t="s">
        <v>21</v>
      </c>
      <c r="I1" s="55" t="s">
        <v>35</v>
      </c>
      <c r="J1" s="56" t="s">
        <v>19</v>
      </c>
      <c r="K1" s="56" t="s">
        <v>42</v>
      </c>
      <c r="L1" s="55" t="s">
        <v>24</v>
      </c>
      <c r="M1" s="55" t="s">
        <v>41</v>
      </c>
      <c r="N1" s="56" t="s">
        <v>18</v>
      </c>
      <c r="O1" s="56" t="s">
        <v>36</v>
      </c>
      <c r="P1" s="56" t="s">
        <v>45</v>
      </c>
      <c r="Q1" s="56" t="s">
        <v>43</v>
      </c>
      <c r="R1" s="57" t="s">
        <v>44</v>
      </c>
      <c r="S1" s="57" t="s">
        <v>25</v>
      </c>
      <c r="T1" s="57" t="s">
        <v>40</v>
      </c>
      <c r="U1" s="57" t="s">
        <v>32</v>
      </c>
      <c r="V1" s="56" t="s">
        <v>27</v>
      </c>
      <c r="W1" s="56" t="s">
        <v>30</v>
      </c>
      <c r="X1" s="56" t="s">
        <v>28</v>
      </c>
      <c r="Y1" s="58" t="s">
        <v>31</v>
      </c>
      <c r="Z1" s="58" t="s">
        <v>37</v>
      </c>
      <c r="AA1" s="58" t="s">
        <v>39</v>
      </c>
      <c r="AB1" s="58" t="s">
        <v>29</v>
      </c>
      <c r="AC1" s="56" t="s">
        <v>26</v>
      </c>
      <c r="AD1" s="56" t="s">
        <v>38</v>
      </c>
      <c r="AE1" s="55" t="s">
        <v>50</v>
      </c>
      <c r="AF1" s="55" t="s">
        <v>55</v>
      </c>
      <c r="AG1" s="55" t="s">
        <v>47</v>
      </c>
      <c r="AH1" s="55" t="s">
        <v>48</v>
      </c>
    </row>
    <row r="2" spans="1:36">
      <c r="A2" s="9" t="s">
        <v>17</v>
      </c>
      <c r="B2" s="3">
        <v>27704303</v>
      </c>
      <c r="C2" s="26">
        <f t="shared" ref="C2:C16" si="0">B2/U2</f>
        <v>0.19564752435991248</v>
      </c>
      <c r="D2" s="5">
        <v>8437044</v>
      </c>
      <c r="E2" s="11">
        <f t="shared" ref="E2:E16" si="1">B2*1000/D2</f>
        <v>3283.6504112103717</v>
      </c>
      <c r="F2" s="11">
        <f t="shared" ref="F2:F16" si="2">R2*1000/D2</f>
        <v>3150.776741237808</v>
      </c>
      <c r="G2" s="13">
        <v>0.13500000000000001</v>
      </c>
      <c r="H2" s="8">
        <v>3496285</v>
      </c>
      <c r="I2" s="27">
        <f>H2/U2</f>
        <v>2.4690731425609104E-2</v>
      </c>
      <c r="J2" s="10">
        <f t="shared" ref="J2:J16" si="3">B2/$B$19</f>
        <v>0.20435226167991624</v>
      </c>
      <c r="K2" s="32">
        <f t="shared" ref="K2:K16" si="4">L2*1000/D2</f>
        <v>-764.86978989206114</v>
      </c>
      <c r="L2" s="2">
        <f>J2*$L$19</f>
        <v>-6453240.0715900753</v>
      </c>
      <c r="M2" s="11">
        <f t="shared" ref="M2:M16" si="5">N2*1000/D2</f>
        <v>2104.3837069487759</v>
      </c>
      <c r="N2" s="8">
        <f t="shared" ref="N2:N16" si="6">B2-H2+L2</f>
        <v>17754777.928409927</v>
      </c>
      <c r="O2" s="27">
        <f>N2/U2</f>
        <v>0.12538407290930284</v>
      </c>
      <c r="P2" s="27">
        <f>R2/U2</f>
        <v>0.18773060223750976</v>
      </c>
      <c r="Q2" s="34">
        <f t="shared" ref="Q2:Q16" si="7">R2/D2</f>
        <v>3.150776741237808</v>
      </c>
      <c r="R2" s="8">
        <v>26583242</v>
      </c>
      <c r="S2" s="15">
        <v>-774483</v>
      </c>
      <c r="T2" s="11">
        <f t="shared" ref="T2:T16" si="8">U2*1000/D2</f>
        <v>16783.500951281039</v>
      </c>
      <c r="U2" s="8">
        <v>141603136</v>
      </c>
      <c r="V2" s="8">
        <f>R2-N2</f>
        <v>8828464.0715900734</v>
      </c>
      <c r="W2" s="27">
        <f>V2/U2</f>
        <v>6.2346529328206925E-2</v>
      </c>
      <c r="X2" s="11">
        <f t="shared" ref="X2:X16" si="9">(Y2*1000)/D2</f>
        <v>1138.1885731057077</v>
      </c>
      <c r="Y2" s="51">
        <f>V2-S2</f>
        <v>9602947.0715900734</v>
      </c>
      <c r="Z2" s="28">
        <f>Y2/U2</f>
        <v>6.781592091004307E-2</v>
      </c>
      <c r="AA2" s="51">
        <f t="shared" ref="AA2:AA16" si="10">Y2*1000/D2</f>
        <v>1138.1885731057077</v>
      </c>
      <c r="AB2" s="18">
        <f t="shared" ref="AB2:AB16" si="11">AC2*1000/D2</f>
        <v>1940.61012364046</v>
      </c>
      <c r="AC2" s="44">
        <v>16373013</v>
      </c>
      <c r="AD2" s="27">
        <f>AC2/U2</f>
        <v>0.11562606212336993</v>
      </c>
      <c r="AE2" s="11">
        <f>((Y2-AC2)/AC2)*100</f>
        <v>-41.34893149116737</v>
      </c>
      <c r="AF2" s="8">
        <f>Y2-AC2</f>
        <v>-6770065.9284099266</v>
      </c>
      <c r="AG2" s="8">
        <f>AA2-AB2</f>
        <v>-802.42155053475221</v>
      </c>
      <c r="AH2" s="64">
        <f>AF2*100/U2</f>
        <v>-4.7810141213326851</v>
      </c>
      <c r="AJ2"/>
    </row>
    <row r="3" spans="1:36">
      <c r="A3" s="9" t="s">
        <v>16</v>
      </c>
      <c r="B3" s="3">
        <v>4582393</v>
      </c>
      <c r="C3" s="26">
        <f t="shared" si="0"/>
        <v>0.13758090403918444</v>
      </c>
      <c r="D3" s="5">
        <v>1347880</v>
      </c>
      <c r="E3" s="11">
        <f t="shared" si="1"/>
        <v>3399.7039795827523</v>
      </c>
      <c r="F3" s="11">
        <f t="shared" si="2"/>
        <v>4283.6476540938365</v>
      </c>
      <c r="G3" s="13">
        <v>3.2000000000000001E-2</v>
      </c>
      <c r="H3" s="8">
        <v>559113</v>
      </c>
      <c r="I3" s="27">
        <f t="shared" ref="I3:I16" si="12">H3/U3</f>
        <v>1.6786703366572994E-2</v>
      </c>
      <c r="J3" s="10">
        <f t="shared" si="3"/>
        <v>3.3800611170626327E-2</v>
      </c>
      <c r="K3" s="32">
        <f t="shared" si="4"/>
        <v>-791.90246917916204</v>
      </c>
      <c r="L3" s="2">
        <f t="shared" ref="L3:L16" si="13">J3*$L$19</f>
        <v>-1067389.5001572089</v>
      </c>
      <c r="M3" s="11">
        <f t="shared" si="5"/>
        <v>2192.9923285773148</v>
      </c>
      <c r="N3" s="8">
        <f t="shared" si="6"/>
        <v>2955890.4998427909</v>
      </c>
      <c r="O3" s="27">
        <f t="shared" ref="O3:O16" si="14">N3/U3</f>
        <v>8.874709943237255E-2</v>
      </c>
      <c r="P3" s="27">
        <f t="shared" ref="P3:P16" si="15">R3/U3</f>
        <v>0.17335277435181068</v>
      </c>
      <c r="Q3" s="34">
        <f t="shared" si="7"/>
        <v>4.2836476540938362</v>
      </c>
      <c r="R3" s="8">
        <v>5773843</v>
      </c>
      <c r="S3" s="15">
        <v>-72128</v>
      </c>
      <c r="T3" s="11">
        <f t="shared" si="8"/>
        <v>24710.580318722736</v>
      </c>
      <c r="U3" s="8">
        <v>33306897</v>
      </c>
      <c r="V3" s="8">
        <f t="shared" ref="V3:V16" si="16">R3-N3</f>
        <v>2817952.5001572091</v>
      </c>
      <c r="W3" s="27">
        <f t="shared" ref="W3:W16" si="17">V3/U3</f>
        <v>8.4605674919438129E-2</v>
      </c>
      <c r="X3" s="11">
        <f t="shared" si="9"/>
        <v>2144.1675076098827</v>
      </c>
      <c r="Y3" s="51">
        <f t="shared" ref="Y3:Y16" si="18">V3-S3</f>
        <v>2890080.5001572091</v>
      </c>
      <c r="Z3" s="28">
        <f t="shared" ref="Z3:Z16" si="19">Y3/U3</f>
        <v>8.6771232401421511E-2</v>
      </c>
      <c r="AA3" s="51">
        <f t="shared" si="10"/>
        <v>2144.1675076098827</v>
      </c>
      <c r="AB3" s="18">
        <f t="shared" si="11"/>
        <v>2347.0264415229844</v>
      </c>
      <c r="AC3" s="44">
        <v>3163510</v>
      </c>
      <c r="AD3" s="27">
        <f t="shared" ref="AD3:AD16" si="20">AC3/U3</f>
        <v>9.4980628186408358E-2</v>
      </c>
      <c r="AE3" s="11">
        <f>((Y3-AC3)/AC3)*100</f>
        <v>-8.6432317218150363</v>
      </c>
      <c r="AF3" s="8">
        <f>Y3-AC3</f>
        <v>-273429.49984279089</v>
      </c>
      <c r="AG3" s="8">
        <f t="shared" ref="AG3:AG16" si="21">AA3-AB3</f>
        <v>-202.85893391310174</v>
      </c>
      <c r="AH3" s="64">
        <f>AF3*100/U3</f>
        <v>-0.82093957849868415</v>
      </c>
      <c r="AJ3"/>
    </row>
    <row r="4" spans="1:36">
      <c r="A4" s="9" t="s">
        <v>1</v>
      </c>
      <c r="B4" s="3">
        <v>3450660</v>
      </c>
      <c r="C4" s="26">
        <f t="shared" si="0"/>
        <v>0.15355333896610551</v>
      </c>
      <c r="D4" s="5">
        <v>1079424</v>
      </c>
      <c r="E4" s="11">
        <f t="shared" si="1"/>
        <v>3196.7604944859481</v>
      </c>
      <c r="F4" s="11">
        <f t="shared" si="2"/>
        <v>4392.6890637969882</v>
      </c>
      <c r="G4" s="13">
        <v>2.1000000000000001E-2</v>
      </c>
      <c r="H4" s="8">
        <v>447844</v>
      </c>
      <c r="I4" s="27">
        <f t="shared" si="12"/>
        <v>1.9928924187238545E-2</v>
      </c>
      <c r="J4" s="10">
        <f t="shared" si="3"/>
        <v>2.5452731125862282E-2</v>
      </c>
      <c r="K4" s="32">
        <f t="shared" si="4"/>
        <v>-744.63028080124673</v>
      </c>
      <c r="L4" s="2">
        <f t="shared" si="13"/>
        <v>-803771.79622360494</v>
      </c>
      <c r="M4" s="11">
        <f t="shared" si="5"/>
        <v>2037.2385677698428</v>
      </c>
      <c r="N4" s="8">
        <f t="shared" si="6"/>
        <v>2199044.2037763949</v>
      </c>
      <c r="O4" s="27">
        <f t="shared" si="14"/>
        <v>9.7856810008498774E-2</v>
      </c>
      <c r="P4" s="27">
        <f t="shared" si="15"/>
        <v>0.21099862624972404</v>
      </c>
      <c r="Q4" s="34">
        <f t="shared" si="7"/>
        <v>4.392689063796988</v>
      </c>
      <c r="R4" s="8">
        <v>4741574</v>
      </c>
      <c r="S4" s="15">
        <v>-60022</v>
      </c>
      <c r="T4" s="11">
        <f t="shared" si="8"/>
        <v>20818.567124688721</v>
      </c>
      <c r="U4" s="8">
        <v>22472061</v>
      </c>
      <c r="V4" s="8">
        <f t="shared" si="16"/>
        <v>2542529.7962236051</v>
      </c>
      <c r="W4" s="27">
        <f t="shared" si="17"/>
        <v>0.11314181624122527</v>
      </c>
      <c r="X4" s="11">
        <f t="shared" si="9"/>
        <v>2411.0560782635971</v>
      </c>
      <c r="Y4" s="51">
        <f t="shared" si="18"/>
        <v>2602551.7962236051</v>
      </c>
      <c r="Z4" s="28">
        <f t="shared" si="19"/>
        <v>0.11581277730705719</v>
      </c>
      <c r="AA4" s="51">
        <f t="shared" si="10"/>
        <v>2411.0560782635971</v>
      </c>
      <c r="AB4" s="18">
        <f t="shared" si="11"/>
        <v>2274.7289295031424</v>
      </c>
      <c r="AC4" s="44">
        <v>2455397</v>
      </c>
      <c r="AD4" s="27">
        <f t="shared" si="20"/>
        <v>0.10926443284396567</v>
      </c>
      <c r="AE4" s="11">
        <f t="shared" ref="AE4:AE16" si="22">((Y4-AC4)/AC4)*100</f>
        <v>5.9931162343036606</v>
      </c>
      <c r="AF4" s="8">
        <f>Y4-AC4</f>
        <v>147154.79622360505</v>
      </c>
      <c r="AG4" s="8">
        <f t="shared" si="21"/>
        <v>136.32714876045475</v>
      </c>
      <c r="AH4" s="64">
        <f>AF4*100/U4</f>
        <v>0.65483444630915277</v>
      </c>
      <c r="AJ4"/>
    </row>
    <row r="5" spans="1:36">
      <c r="A5" s="9" t="s">
        <v>2</v>
      </c>
      <c r="B5" s="3">
        <v>3481103</v>
      </c>
      <c r="C5" s="26">
        <f t="shared" si="0"/>
        <v>0.13405392728646451</v>
      </c>
      <c r="D5" s="5">
        <v>1116277</v>
      </c>
      <c r="E5" s="11">
        <f t="shared" si="1"/>
        <v>3118.4938863740808</v>
      </c>
      <c r="F5" s="11">
        <f t="shared" si="2"/>
        <v>3990.9350456920638</v>
      </c>
      <c r="G5" s="13">
        <v>2.5000000000000001E-2</v>
      </c>
      <c r="H5" s="8">
        <v>463234</v>
      </c>
      <c r="I5" s="27">
        <f t="shared" si="12"/>
        <v>1.7838695652676206E-2</v>
      </c>
      <c r="J5" s="10">
        <f t="shared" si="3"/>
        <v>2.5677284542792559E-2</v>
      </c>
      <c r="K5" s="32">
        <f t="shared" si="4"/>
        <v>-726.39942288235454</v>
      </c>
      <c r="L5" s="2">
        <f t="shared" si="13"/>
        <v>-810862.96857684618</v>
      </c>
      <c r="M5" s="11">
        <f t="shared" si="5"/>
        <v>1977.1132357140332</v>
      </c>
      <c r="N5" s="8">
        <f t="shared" si="6"/>
        <v>2207006.0314231538</v>
      </c>
      <c r="O5" s="27">
        <f t="shared" si="14"/>
        <v>8.4989678862472051E-2</v>
      </c>
      <c r="P5" s="27">
        <f t="shared" si="15"/>
        <v>0.1715573401499465</v>
      </c>
      <c r="Q5" s="34">
        <f t="shared" si="7"/>
        <v>3.9909350456920638</v>
      </c>
      <c r="R5" s="8">
        <v>4454989</v>
      </c>
      <c r="S5" s="15">
        <v>-39878</v>
      </c>
      <c r="T5" s="11">
        <f t="shared" si="8"/>
        <v>23262.980425109537</v>
      </c>
      <c r="U5" s="8">
        <v>25967930</v>
      </c>
      <c r="V5" s="8">
        <f t="shared" si="16"/>
        <v>2247982.9685768462</v>
      </c>
      <c r="W5" s="27">
        <f t="shared" si="17"/>
        <v>8.6567661287474437E-2</v>
      </c>
      <c r="X5" s="11">
        <f t="shared" si="9"/>
        <v>2049.5459178831475</v>
      </c>
      <c r="Y5" s="51">
        <f t="shared" si="18"/>
        <v>2287860.9685768462</v>
      </c>
      <c r="Z5" s="28">
        <f t="shared" si="19"/>
        <v>8.8103324699999042E-2</v>
      </c>
      <c r="AA5" s="51">
        <f t="shared" si="10"/>
        <v>2049.5459178831475</v>
      </c>
      <c r="AB5" s="18">
        <f t="shared" si="11"/>
        <v>1744.7425683768456</v>
      </c>
      <c r="AC5" s="44">
        <v>1947616</v>
      </c>
      <c r="AD5" s="27">
        <f t="shared" si="20"/>
        <v>7.5000818317054921E-2</v>
      </c>
      <c r="AE5" s="11">
        <f t="shared" si="22"/>
        <v>17.46981789925972</v>
      </c>
      <c r="AF5" s="8">
        <f>Y5-AC5</f>
        <v>340244.96857684618</v>
      </c>
      <c r="AG5" s="8">
        <f t="shared" si="21"/>
        <v>304.80334950630186</v>
      </c>
      <c r="AH5" s="64">
        <f>AF5*100/U5</f>
        <v>1.3102506382944124</v>
      </c>
      <c r="AJ5"/>
    </row>
    <row r="6" spans="1:36">
      <c r="A6" s="9" t="s">
        <v>3</v>
      </c>
      <c r="B6" s="3">
        <v>7178576</v>
      </c>
      <c r="C6" s="26">
        <f t="shared" si="0"/>
        <v>0.17630090937249279</v>
      </c>
      <c r="D6" s="5">
        <v>2122557</v>
      </c>
      <c r="E6" s="11">
        <f t="shared" si="1"/>
        <v>3382.0415659037662</v>
      </c>
      <c r="F6" s="11">
        <f t="shared" si="2"/>
        <v>3218.9397033860573</v>
      </c>
      <c r="G6" s="13">
        <v>3.9E-2</v>
      </c>
      <c r="H6" s="8">
        <v>879857</v>
      </c>
      <c r="I6" s="27">
        <f t="shared" si="12"/>
        <v>2.160868523475316E-2</v>
      </c>
      <c r="J6" s="10">
        <f t="shared" si="3"/>
        <v>5.2950555776161069E-2</v>
      </c>
      <c r="K6" s="32">
        <f t="shared" si="4"/>
        <v>-787.7883142150672</v>
      </c>
      <c r="L6" s="2">
        <f t="shared" si="13"/>
        <v>-1672125.6008553903</v>
      </c>
      <c r="M6" s="11">
        <f t="shared" si="5"/>
        <v>2179.7263391016636</v>
      </c>
      <c r="N6" s="8">
        <f t="shared" si="6"/>
        <v>4626593.3991446095</v>
      </c>
      <c r="O6" s="27">
        <f t="shared" si="14"/>
        <v>0.11362596475484375</v>
      </c>
      <c r="P6" s="27">
        <f t="shared" si="15"/>
        <v>0.16779864642808831</v>
      </c>
      <c r="Q6" s="34">
        <f t="shared" si="7"/>
        <v>3.2189397033860576</v>
      </c>
      <c r="R6" s="8">
        <v>6832383</v>
      </c>
      <c r="S6" s="15">
        <v>-234582</v>
      </c>
      <c r="T6" s="11">
        <f t="shared" si="8"/>
        <v>19183.347255220942</v>
      </c>
      <c r="U6" s="8">
        <v>40717748</v>
      </c>
      <c r="V6" s="8">
        <f t="shared" si="16"/>
        <v>2205789.6008553905</v>
      </c>
      <c r="W6" s="27">
        <f t="shared" si="17"/>
        <v>5.4172681673244565E-2</v>
      </c>
      <c r="X6" s="11">
        <f t="shared" si="9"/>
        <v>1149.7319510643956</v>
      </c>
      <c r="Y6" s="51">
        <f t="shared" si="18"/>
        <v>2440371.6008553905</v>
      </c>
      <c r="Z6" s="28">
        <f t="shared" si="19"/>
        <v>5.9933854909053189E-2</v>
      </c>
      <c r="AA6" s="51">
        <f t="shared" si="10"/>
        <v>1149.7319510643956</v>
      </c>
      <c r="AB6" s="18">
        <f t="shared" si="11"/>
        <v>2114.5919756218559</v>
      </c>
      <c r="AC6" s="44">
        <v>4488342</v>
      </c>
      <c r="AD6" s="27">
        <f t="shared" si="20"/>
        <v>0.11023060509142107</v>
      </c>
      <c r="AE6" s="11">
        <f t="shared" si="22"/>
        <v>-45.628661967929574</v>
      </c>
      <c r="AF6" s="8">
        <f>Y6-AC6</f>
        <v>-2047970.3991446095</v>
      </c>
      <c r="AG6" s="8">
        <f t="shared" si="21"/>
        <v>-964.86002455746029</v>
      </c>
      <c r="AH6" s="64">
        <f>AF6*100/U6</f>
        <v>-5.0296750182367882</v>
      </c>
      <c r="AJ6"/>
    </row>
    <row r="7" spans="1:36">
      <c r="A7" s="9" t="s">
        <v>4</v>
      </c>
      <c r="B7" s="3">
        <v>1644540</v>
      </c>
      <c r="C7" s="26">
        <f t="shared" si="0"/>
        <v>0.12894232854537302</v>
      </c>
      <c r="D7" s="5">
        <v>593491</v>
      </c>
      <c r="E7" s="11">
        <f t="shared" si="1"/>
        <v>2770.9603009986672</v>
      </c>
      <c r="F7" s="11">
        <f t="shared" si="2"/>
        <v>4161.4666439760667</v>
      </c>
      <c r="G7" s="13">
        <v>1.2E-2</v>
      </c>
      <c r="H7" s="8">
        <v>246085</v>
      </c>
      <c r="I7" s="27">
        <f t="shared" si="12"/>
        <v>1.9294619115429314E-2</v>
      </c>
      <c r="J7" s="10">
        <f t="shared" si="3"/>
        <v>1.2130443000969542E-2</v>
      </c>
      <c r="K7" s="32">
        <f t="shared" si="4"/>
        <v>-645.44746176035892</v>
      </c>
      <c r="L7" s="2">
        <f t="shared" si="13"/>
        <v>-383067.25952761713</v>
      </c>
      <c r="M7" s="11">
        <f t="shared" si="5"/>
        <v>1710.8730216168112</v>
      </c>
      <c r="N7" s="8">
        <f t="shared" si="6"/>
        <v>1015387.7404723829</v>
      </c>
      <c r="O7" s="27">
        <f t="shared" si="14"/>
        <v>7.9612815518585109E-2</v>
      </c>
      <c r="P7" s="27">
        <f t="shared" si="15"/>
        <v>0.19364737886890102</v>
      </c>
      <c r="Q7" s="34">
        <f t="shared" si="7"/>
        <v>4.161466643976067</v>
      </c>
      <c r="R7" s="8">
        <v>2469793</v>
      </c>
      <c r="S7" s="15">
        <v>-109820</v>
      </c>
      <c r="T7" s="11">
        <f t="shared" si="8"/>
        <v>21489.919813442833</v>
      </c>
      <c r="U7" s="8">
        <v>12754074</v>
      </c>
      <c r="V7" s="8">
        <f t="shared" si="16"/>
        <v>1454405.2595276171</v>
      </c>
      <c r="W7" s="27">
        <f t="shared" si="17"/>
        <v>0.11403456335031592</v>
      </c>
      <c r="X7" s="11">
        <f t="shared" si="9"/>
        <v>2635.6343390676811</v>
      </c>
      <c r="Y7" s="51">
        <f t="shared" si="18"/>
        <v>1564225.2595276171</v>
      </c>
      <c r="Z7" s="28">
        <f t="shared" si="19"/>
        <v>0.12264514534944812</v>
      </c>
      <c r="AA7" s="51">
        <f t="shared" si="10"/>
        <v>2635.6343390676811</v>
      </c>
      <c r="AB7" s="18">
        <f t="shared" si="11"/>
        <v>2486.0831924999707</v>
      </c>
      <c r="AC7" s="44">
        <v>1475468</v>
      </c>
      <c r="AD7" s="27">
        <f t="shared" si="20"/>
        <v>0.11568601530773617</v>
      </c>
      <c r="AE7" s="11">
        <f t="shared" si="22"/>
        <v>6.0155326667618096</v>
      </c>
      <c r="AF7" s="8">
        <f>Y7-AC7</f>
        <v>88757.259527617134</v>
      </c>
      <c r="AG7" s="8">
        <f t="shared" si="21"/>
        <v>149.55114656771048</v>
      </c>
      <c r="AH7" s="64">
        <f>AF7*100/U7</f>
        <v>0.69591300417119373</v>
      </c>
      <c r="AJ7"/>
    </row>
    <row r="8" spans="1:36" s="53" customFormat="1">
      <c r="A8" s="29" t="s">
        <v>5</v>
      </c>
      <c r="B8" s="38">
        <v>9741681</v>
      </c>
      <c r="C8" s="39">
        <f t="shared" si="0"/>
        <v>0.17606176337575996</v>
      </c>
      <c r="D8" s="40">
        <v>2552271</v>
      </c>
      <c r="E8" s="42">
        <f t="shared" si="1"/>
        <v>3816.8678012640507</v>
      </c>
      <c r="F8" s="42">
        <f t="shared" si="2"/>
        <v>3903.1631045449326</v>
      </c>
      <c r="G8" s="43">
        <v>5.2999999999999999E-2</v>
      </c>
      <c r="H8" s="44">
        <v>1058345</v>
      </c>
      <c r="I8" s="45">
        <f t="shared" si="12"/>
        <v>1.9127508585008963E-2</v>
      </c>
      <c r="J8" s="46">
        <f t="shared" si="3"/>
        <v>7.1856510698510193E-2</v>
      </c>
      <c r="K8" s="47">
        <f t="shared" si="4"/>
        <v>-889.07359420228227</v>
      </c>
      <c r="L8" s="30">
        <f t="shared" si="13"/>
        <v>-2269156.7513482533</v>
      </c>
      <c r="M8" s="42">
        <f t="shared" si="5"/>
        <v>2513.1262505634186</v>
      </c>
      <c r="N8" s="44">
        <f t="shared" si="6"/>
        <v>6414179.2486517467</v>
      </c>
      <c r="O8" s="45">
        <f t="shared" si="14"/>
        <v>0.11592370034759233</v>
      </c>
      <c r="P8" s="45">
        <f t="shared" si="15"/>
        <v>0.18004233175217751</v>
      </c>
      <c r="Q8" s="41">
        <f t="shared" si="7"/>
        <v>3.9031631045449329</v>
      </c>
      <c r="R8" s="44">
        <v>9961930</v>
      </c>
      <c r="S8" s="49">
        <v>-11186</v>
      </c>
      <c r="T8" s="42">
        <f t="shared" si="8"/>
        <v>21679.141047326088</v>
      </c>
      <c r="U8" s="44">
        <v>55331043</v>
      </c>
      <c r="V8" s="44">
        <f t="shared" si="16"/>
        <v>3547750.7513482533</v>
      </c>
      <c r="W8" s="45">
        <f t="shared" si="17"/>
        <v>6.411863140458518E-2</v>
      </c>
      <c r="X8" s="42">
        <f t="shared" si="9"/>
        <v>1394.4196174106328</v>
      </c>
      <c r="Y8" s="51">
        <f t="shared" si="18"/>
        <v>3558936.7513482533</v>
      </c>
      <c r="Z8" s="52">
        <f t="shared" si="19"/>
        <v>6.4320796399016972E-2</v>
      </c>
      <c r="AA8" s="51">
        <f t="shared" si="10"/>
        <v>1394.4196174106328</v>
      </c>
      <c r="AB8" s="51">
        <f t="shared" si="11"/>
        <v>2405.680274547648</v>
      </c>
      <c r="AC8" s="44">
        <v>6139948</v>
      </c>
      <c r="AD8" s="45">
        <f t="shared" si="20"/>
        <v>0.1109675087816436</v>
      </c>
      <c r="AE8" s="11">
        <f t="shared" si="22"/>
        <v>-42.036369830033522</v>
      </c>
      <c r="AF8" s="8">
        <f>Y8-AC8</f>
        <v>-2581011.2486517467</v>
      </c>
      <c r="AG8" s="8">
        <f t="shared" si="21"/>
        <v>-1011.2606571370152</v>
      </c>
      <c r="AH8" s="64">
        <f>AF8*100/U8</f>
        <v>-4.6646712382626632</v>
      </c>
      <c r="AI8"/>
    </row>
    <row r="9" spans="1:36" s="53" customFormat="1">
      <c r="A9" s="29" t="s">
        <v>6</v>
      </c>
      <c r="B9" s="38">
        <v>7418191</v>
      </c>
      <c r="C9" s="39">
        <f t="shared" si="0"/>
        <v>0.19988247708746448</v>
      </c>
      <c r="D9" s="40">
        <v>2118611</v>
      </c>
      <c r="E9" s="42">
        <f t="shared" si="1"/>
        <v>3501.4408024880454</v>
      </c>
      <c r="F9" s="42">
        <f t="shared" si="2"/>
        <v>3177.7593904685664</v>
      </c>
      <c r="G9" s="43">
        <v>3.5000000000000003E-2</v>
      </c>
      <c r="H9" s="44">
        <v>877804</v>
      </c>
      <c r="I9" s="45">
        <f t="shared" si="12"/>
        <v>2.3652348384840007E-2</v>
      </c>
      <c r="J9" s="46">
        <f t="shared" si="3"/>
        <v>5.4718002052735262E-2</v>
      </c>
      <c r="K9" s="47">
        <f t="shared" si="4"/>
        <v>-815.60030927023752</v>
      </c>
      <c r="L9" s="30">
        <f t="shared" si="13"/>
        <v>-1727939.786823327</v>
      </c>
      <c r="M9" s="42">
        <f t="shared" si="5"/>
        <v>2271.5105383558721</v>
      </c>
      <c r="N9" s="44">
        <f t="shared" si="6"/>
        <v>4812447.2131766733</v>
      </c>
      <c r="O9" s="45">
        <f t="shared" si="14"/>
        <v>0.12967094940294996</v>
      </c>
      <c r="P9" s="45">
        <f t="shared" si="15"/>
        <v>0.18140487141849287</v>
      </c>
      <c r="Q9" s="41">
        <f t="shared" si="7"/>
        <v>3.1777593904685664</v>
      </c>
      <c r="R9" s="44">
        <v>6732436</v>
      </c>
      <c r="S9" s="49">
        <v>-9930</v>
      </c>
      <c r="T9" s="42">
        <f t="shared" si="8"/>
        <v>17517.497549101747</v>
      </c>
      <c r="U9" s="44">
        <v>37112763</v>
      </c>
      <c r="V9" s="44">
        <f t="shared" si="16"/>
        <v>1919988.7868233267</v>
      </c>
      <c r="W9" s="45">
        <f t="shared" si="17"/>
        <v>5.1733922015542923E-2</v>
      </c>
      <c r="X9" s="42">
        <f t="shared" si="9"/>
        <v>910.93588526790757</v>
      </c>
      <c r="Y9" s="51">
        <f t="shared" si="18"/>
        <v>1929918.7868233267</v>
      </c>
      <c r="Z9" s="52">
        <f t="shared" si="19"/>
        <v>5.200148495608712E-2</v>
      </c>
      <c r="AA9" s="51">
        <f t="shared" si="10"/>
        <v>910.93588526790757</v>
      </c>
      <c r="AB9" s="51">
        <f t="shared" si="11"/>
        <v>2155.5920364805056</v>
      </c>
      <c r="AC9" s="44">
        <v>4566861</v>
      </c>
      <c r="AD9" s="45">
        <f t="shared" si="20"/>
        <v>0.12305365138133208</v>
      </c>
      <c r="AE9" s="11">
        <f t="shared" si="22"/>
        <v>-57.740802997434635</v>
      </c>
      <c r="AF9" s="8">
        <f>Y9-AC9</f>
        <v>-2636942.2131766733</v>
      </c>
      <c r="AG9" s="8">
        <f t="shared" si="21"/>
        <v>-1244.6561512125982</v>
      </c>
      <c r="AH9" s="64">
        <f>AF9*100/U9</f>
        <v>-7.1052166425244963</v>
      </c>
      <c r="AI9"/>
    </row>
    <row r="10" spans="1:36" s="24" customFormat="1">
      <c r="A10" s="17" t="s">
        <v>7</v>
      </c>
      <c r="B10" s="20">
        <v>20110279</v>
      </c>
      <c r="C10" s="26">
        <f t="shared" si="0"/>
        <v>0.10350905657194331</v>
      </c>
      <c r="D10" s="20">
        <v>7555263</v>
      </c>
      <c r="E10" s="36">
        <f t="shared" si="1"/>
        <v>2661.7576383509086</v>
      </c>
      <c r="F10" s="11">
        <f t="shared" si="2"/>
        <v>4569.4860655413322</v>
      </c>
      <c r="G10" s="21">
        <v>0.186</v>
      </c>
      <c r="H10" s="18">
        <v>3134545</v>
      </c>
      <c r="I10" s="27">
        <f t="shared" si="12"/>
        <v>1.6133729210435224E-2</v>
      </c>
      <c r="J10" s="22">
        <f t="shared" si="3"/>
        <v>0.14833728163686791</v>
      </c>
      <c r="K10" s="32">
        <f t="shared" si="4"/>
        <v>-620.01058292883408</v>
      </c>
      <c r="L10" s="19">
        <f t="shared" si="13"/>
        <v>-4684343.0168106519</v>
      </c>
      <c r="M10" s="11">
        <f t="shared" si="5"/>
        <v>1626.8647409348091</v>
      </c>
      <c r="N10" s="18">
        <f t="shared" si="6"/>
        <v>12291390.983189348</v>
      </c>
      <c r="O10" s="27">
        <f t="shared" si="14"/>
        <v>6.3264675971269224E-2</v>
      </c>
      <c r="P10" s="27">
        <f t="shared" si="15"/>
        <v>0.1776958145430029</v>
      </c>
      <c r="Q10" s="34">
        <f t="shared" si="7"/>
        <v>4.5694860655413319</v>
      </c>
      <c r="R10" s="8">
        <v>34523669</v>
      </c>
      <c r="S10" s="23">
        <v>-1910325</v>
      </c>
      <c r="T10" s="11">
        <f t="shared" si="8"/>
        <v>25715.214943543328</v>
      </c>
      <c r="U10" s="8">
        <v>194285212</v>
      </c>
      <c r="V10" s="18">
        <f t="shared" si="16"/>
        <v>22232278.016810652</v>
      </c>
      <c r="W10" s="27">
        <f t="shared" si="17"/>
        <v>0.11443113857173366</v>
      </c>
      <c r="X10" s="11">
        <f t="shared" si="9"/>
        <v>3195.4682473410462</v>
      </c>
      <c r="Y10" s="51">
        <f t="shared" si="18"/>
        <v>24142603.016810652</v>
      </c>
      <c r="Z10" s="28">
        <f t="shared" si="19"/>
        <v>0.12426371913890519</v>
      </c>
      <c r="AA10" s="51">
        <f t="shared" si="10"/>
        <v>3195.4682473410462</v>
      </c>
      <c r="AB10" s="18">
        <f t="shared" si="11"/>
        <v>2031.5610455916624</v>
      </c>
      <c r="AC10" s="51">
        <v>15348978</v>
      </c>
      <c r="AD10" s="27">
        <f t="shared" si="20"/>
        <v>7.9002296891232254E-2</v>
      </c>
      <c r="AE10" s="11">
        <f t="shared" si="22"/>
        <v>57.29127383471819</v>
      </c>
      <c r="AF10" s="8">
        <f>Y10-AC10</f>
        <v>8793625.0168106519</v>
      </c>
      <c r="AG10" s="8">
        <f t="shared" si="21"/>
        <v>1163.9072017493838</v>
      </c>
      <c r="AH10" s="64">
        <f>AF10*100/U10</f>
        <v>4.5261422247672929</v>
      </c>
      <c r="AI10"/>
    </row>
    <row r="11" spans="1:36">
      <c r="A11" s="9" t="s">
        <v>8</v>
      </c>
      <c r="B11" s="3">
        <v>13676470</v>
      </c>
      <c r="C11" s="26">
        <f t="shared" si="0"/>
        <v>0.13762969714134546</v>
      </c>
      <c r="D11" s="5">
        <v>5123228</v>
      </c>
      <c r="E11" s="11">
        <f t="shared" si="1"/>
        <v>2669.5025089650508</v>
      </c>
      <c r="F11" s="11">
        <f t="shared" si="2"/>
        <v>3464.172002495302</v>
      </c>
      <c r="G11" s="13">
        <v>9.5000000000000001E-2</v>
      </c>
      <c r="H11" s="8">
        <v>2123541</v>
      </c>
      <c r="I11" s="27">
        <f t="shared" si="12"/>
        <v>2.1369717821720802E-2</v>
      </c>
      <c r="J11" s="10">
        <f t="shared" si="3"/>
        <v>0.10088027034275232</v>
      </c>
      <c r="K11" s="32">
        <f t="shared" si="4"/>
        <v>-621.8146171034698</v>
      </c>
      <c r="L11" s="2">
        <f t="shared" si="13"/>
        <v>-3185698.0571537754</v>
      </c>
      <c r="M11" s="11">
        <f t="shared" si="5"/>
        <v>1633.1951150419666</v>
      </c>
      <c r="N11" s="8">
        <f t="shared" si="6"/>
        <v>8367230.9428462246</v>
      </c>
      <c r="O11" s="27">
        <f t="shared" si="14"/>
        <v>8.4201512566884615E-2</v>
      </c>
      <c r="P11" s="27">
        <f t="shared" si="15"/>
        <v>0.17859992337441125</v>
      </c>
      <c r="Q11" s="34">
        <f t="shared" si="7"/>
        <v>3.4641720024953018</v>
      </c>
      <c r="R11" s="8">
        <v>17747743</v>
      </c>
      <c r="S11" s="15">
        <v>-171163</v>
      </c>
      <c r="T11" s="11">
        <f t="shared" si="8"/>
        <v>19396.268134074846</v>
      </c>
      <c r="U11" s="8">
        <v>99371504</v>
      </c>
      <c r="V11" s="8">
        <f t="shared" si="16"/>
        <v>9380512.0571537763</v>
      </c>
      <c r="W11" s="27">
        <f t="shared" si="17"/>
        <v>9.4398410807526631E-2</v>
      </c>
      <c r="X11" s="11">
        <f t="shared" si="9"/>
        <v>1864.3860974279842</v>
      </c>
      <c r="Y11" s="51">
        <f t="shared" si="18"/>
        <v>9551675.0571537763</v>
      </c>
      <c r="Z11" s="28">
        <f t="shared" si="19"/>
        <v>9.6120866371850189E-2</v>
      </c>
      <c r="AA11" s="51">
        <f t="shared" si="10"/>
        <v>1864.3860974279842</v>
      </c>
      <c r="AB11" s="18">
        <f t="shared" si="11"/>
        <v>1777.6019337808116</v>
      </c>
      <c r="AC11" s="44">
        <v>9107060</v>
      </c>
      <c r="AD11" s="27">
        <f t="shared" si="20"/>
        <v>9.1646595184873114E-2</v>
      </c>
      <c r="AE11" s="11">
        <f t="shared" si="22"/>
        <v>4.8820921038598222</v>
      </c>
      <c r="AF11" s="8">
        <f>Y11-AC11</f>
        <v>444615.05715377629</v>
      </c>
      <c r="AG11" s="8">
        <f t="shared" si="21"/>
        <v>86.784163647172591</v>
      </c>
      <c r="AH11" s="64">
        <f>AF11*100/U11</f>
        <v>0.44742711869770663</v>
      </c>
      <c r="AJ11"/>
    </row>
    <row r="12" spans="1:36" s="53" customFormat="1">
      <c r="A12" s="29" t="s">
        <v>9</v>
      </c>
      <c r="B12" s="38">
        <v>4785168</v>
      </c>
      <c r="C12" s="39">
        <f t="shared" si="0"/>
        <v>0.28223806396086248</v>
      </c>
      <c r="D12" s="40">
        <v>1108749</v>
      </c>
      <c r="E12" s="42">
        <f t="shared" si="1"/>
        <v>4315.8262149503626</v>
      </c>
      <c r="F12" s="42">
        <f t="shared" si="2"/>
        <v>3068.793748630213</v>
      </c>
      <c r="G12" s="43">
        <v>1.6E-2</v>
      </c>
      <c r="H12" s="44">
        <v>459390</v>
      </c>
      <c r="I12" s="45">
        <f t="shared" si="12"/>
        <v>2.7095672336473999E-2</v>
      </c>
      <c r="J12" s="46">
        <f t="shared" si="3"/>
        <v>3.5296318529232137E-2</v>
      </c>
      <c r="K12" s="47">
        <f t="shared" si="4"/>
        <v>-1005.2973602092283</v>
      </c>
      <c r="L12" s="30">
        <f t="shared" si="13"/>
        <v>-1114622.4428346218</v>
      </c>
      <c r="M12" s="42">
        <f t="shared" si="5"/>
        <v>2896.1970267079187</v>
      </c>
      <c r="N12" s="44">
        <f t="shared" si="6"/>
        <v>3211155.5571653782</v>
      </c>
      <c r="O12" s="45">
        <f t="shared" si="14"/>
        <v>0.18939989725157425</v>
      </c>
      <c r="P12" s="45">
        <f t="shared" si="15"/>
        <v>0.20068704418825875</v>
      </c>
      <c r="Q12" s="41">
        <f t="shared" si="7"/>
        <v>3.0687937486302128</v>
      </c>
      <c r="R12" s="44">
        <v>3402522</v>
      </c>
      <c r="S12" s="49">
        <v>-6343</v>
      </c>
      <c r="T12" s="42">
        <f t="shared" si="8"/>
        <v>15291.439270745679</v>
      </c>
      <c r="U12" s="44">
        <v>16954368</v>
      </c>
      <c r="V12" s="44">
        <f t="shared" si="16"/>
        <v>191366.44283462176</v>
      </c>
      <c r="W12" s="45">
        <f t="shared" si="17"/>
        <v>1.1287146936684502E-2</v>
      </c>
      <c r="X12" s="42">
        <f t="shared" si="9"/>
        <v>178.31758390277849</v>
      </c>
      <c r="Y12" s="51">
        <f t="shared" si="18"/>
        <v>197709.44283462176</v>
      </c>
      <c r="Z12" s="52">
        <f t="shared" si="19"/>
        <v>1.1661268814893115E-2</v>
      </c>
      <c r="AA12" s="51">
        <f t="shared" si="10"/>
        <v>178.31758390277849</v>
      </c>
      <c r="AB12" s="51">
        <f t="shared" si="11"/>
        <v>2429.3505563477397</v>
      </c>
      <c r="AC12" s="44">
        <v>2693540</v>
      </c>
      <c r="AD12" s="45">
        <f t="shared" si="20"/>
        <v>0.15886997380262124</v>
      </c>
      <c r="AE12" s="11">
        <f t="shared" si="22"/>
        <v>-92.659866093147983</v>
      </c>
      <c r="AF12" s="8">
        <f>Y12-AC12</f>
        <v>-2495830.5571653782</v>
      </c>
      <c r="AG12" s="8">
        <f t="shared" si="21"/>
        <v>-2251.0329724449612</v>
      </c>
      <c r="AH12" s="64">
        <f>AF12*100/U12</f>
        <v>-14.720870498772813</v>
      </c>
      <c r="AI12"/>
    </row>
    <row r="13" spans="1:36">
      <c r="A13" s="9" t="s">
        <v>10</v>
      </c>
      <c r="B13" s="3">
        <v>9101201</v>
      </c>
      <c r="C13" s="26">
        <f t="shared" si="0"/>
        <v>0.16269644970257652</v>
      </c>
      <c r="D13" s="5">
        <v>2788460</v>
      </c>
      <c r="E13" s="11">
        <f t="shared" si="1"/>
        <v>3263.8807800721547</v>
      </c>
      <c r="F13" s="11">
        <f t="shared" si="2"/>
        <v>3722.4912675813889</v>
      </c>
      <c r="G13" s="13">
        <v>5.2999999999999999E-2</v>
      </c>
      <c r="H13" s="8">
        <v>1156209</v>
      </c>
      <c r="I13" s="27">
        <f t="shared" si="12"/>
        <v>2.0668821555986542E-2</v>
      </c>
      <c r="J13" s="10">
        <f t="shared" si="3"/>
        <v>6.7132207164840613E-2</v>
      </c>
      <c r="K13" s="32">
        <f t="shared" si="4"/>
        <v>-760.26479492569433</v>
      </c>
      <c r="L13" s="2">
        <f t="shared" si="13"/>
        <v>-2119967.9700585017</v>
      </c>
      <c r="M13" s="11">
        <f t="shared" si="5"/>
        <v>2088.9752874136616</v>
      </c>
      <c r="N13" s="8">
        <f t="shared" si="6"/>
        <v>5825024.0299414983</v>
      </c>
      <c r="O13" s="27">
        <f t="shared" si="14"/>
        <v>0.10413029325510738</v>
      </c>
      <c r="P13" s="27">
        <f t="shared" si="15"/>
        <v>0.18555705740910883</v>
      </c>
      <c r="Q13" s="34">
        <f t="shared" si="7"/>
        <v>3.7224912675813888</v>
      </c>
      <c r="R13" s="8">
        <v>10380018</v>
      </c>
      <c r="S13" s="15">
        <v>-189654</v>
      </c>
      <c r="T13" s="11">
        <f t="shared" si="8"/>
        <v>20061.167813058102</v>
      </c>
      <c r="U13" s="8">
        <v>55939764</v>
      </c>
      <c r="V13" s="8">
        <f t="shared" si="16"/>
        <v>4554993.9700585017</v>
      </c>
      <c r="W13" s="27">
        <f t="shared" si="17"/>
        <v>8.1426764154001463E-2</v>
      </c>
      <c r="X13" s="11">
        <f t="shared" si="9"/>
        <v>1701.529865968492</v>
      </c>
      <c r="Y13" s="51">
        <f t="shared" si="18"/>
        <v>4744647.9700585017</v>
      </c>
      <c r="Z13" s="28">
        <f t="shared" si="19"/>
        <v>8.4817089504676882E-2</v>
      </c>
      <c r="AA13" s="51">
        <f t="shared" si="10"/>
        <v>1701.529865968492</v>
      </c>
      <c r="AB13" s="18">
        <f t="shared" si="11"/>
        <v>2298.8452407422019</v>
      </c>
      <c r="AC13" s="44">
        <v>6410238</v>
      </c>
      <c r="AD13" s="27">
        <f t="shared" si="20"/>
        <v>0.11459179556066772</v>
      </c>
      <c r="AE13" s="11">
        <f t="shared" si="22"/>
        <v>-25.983279091064919</v>
      </c>
      <c r="AF13" s="8">
        <f>Y13-AC13</f>
        <v>-1665590.0299414983</v>
      </c>
      <c r="AG13" s="8">
        <f t="shared" si="21"/>
        <v>-597.31537477370989</v>
      </c>
      <c r="AH13" s="64">
        <f>AF13*100/U13</f>
        <v>-2.9774706055990841</v>
      </c>
      <c r="AJ13"/>
    </row>
    <row r="14" spans="1:36" s="24" customFormat="1">
      <c r="A14" s="17" t="s">
        <v>11</v>
      </c>
      <c r="B14" s="20">
        <v>17521063</v>
      </c>
      <c r="C14" s="26">
        <f t="shared" si="0"/>
        <v>9.2977499605599256E-2</v>
      </c>
      <c r="D14" s="20">
        <v>6494120</v>
      </c>
      <c r="E14" s="36">
        <f t="shared" si="1"/>
        <v>2697.988796018552</v>
      </c>
      <c r="F14" s="11">
        <f t="shared" si="2"/>
        <v>5495.8467044033678</v>
      </c>
      <c r="G14" s="21">
        <v>0.18</v>
      </c>
      <c r="H14" s="18">
        <v>2694445</v>
      </c>
      <c r="I14" s="27">
        <f t="shared" si="12"/>
        <v>1.4298376698080983E-2</v>
      </c>
      <c r="J14" s="22">
        <f t="shared" si="3"/>
        <v>0.12923872696188382</v>
      </c>
      <c r="K14" s="32">
        <f t="shared" si="4"/>
        <v>-628.45000688766595</v>
      </c>
      <c r="L14" s="19">
        <f t="shared" si="13"/>
        <v>-4081229.7587293293</v>
      </c>
      <c r="M14" s="11">
        <f t="shared" si="5"/>
        <v>1654.6334593864403</v>
      </c>
      <c r="N14" s="18">
        <f t="shared" si="6"/>
        <v>10745388.241270671</v>
      </c>
      <c r="O14" s="27">
        <f t="shared" si="14"/>
        <v>5.7021616266362075E-2</v>
      </c>
      <c r="P14" s="27">
        <f t="shared" si="15"/>
        <v>0.18939666671157829</v>
      </c>
      <c r="Q14" s="34">
        <f t="shared" si="7"/>
        <v>5.4958467044033679</v>
      </c>
      <c r="R14" s="8">
        <v>35690688</v>
      </c>
      <c r="S14" s="23">
        <v>-892804</v>
      </c>
      <c r="T14" s="11">
        <f t="shared" si="8"/>
        <v>29017.652738169298</v>
      </c>
      <c r="U14" s="8">
        <v>188444119</v>
      </c>
      <c r="V14" s="18">
        <f t="shared" si="16"/>
        <v>24945299.758729331</v>
      </c>
      <c r="W14" s="27">
        <f t="shared" si="17"/>
        <v>0.13237505044521625</v>
      </c>
      <c r="X14" s="11">
        <f t="shared" si="9"/>
        <v>3978.692072017353</v>
      </c>
      <c r="Y14" s="51">
        <f t="shared" si="18"/>
        <v>25838103.758729331</v>
      </c>
      <c r="Z14" s="28">
        <f t="shared" si="19"/>
        <v>0.13711281570283088</v>
      </c>
      <c r="AA14" s="51">
        <f t="shared" si="10"/>
        <v>3978.692072017353</v>
      </c>
      <c r="AB14" s="18">
        <f t="shared" si="11"/>
        <v>2009.8322790462757</v>
      </c>
      <c r="AC14" s="51">
        <v>13052092</v>
      </c>
      <c r="AD14" s="27">
        <f t="shared" si="20"/>
        <v>6.9262400276869349E-2</v>
      </c>
      <c r="AE14" s="11">
        <f t="shared" si="22"/>
        <v>97.961397749336513</v>
      </c>
      <c r="AF14" s="8">
        <f>Y14-AC14</f>
        <v>12786011.758729331</v>
      </c>
      <c r="AG14" s="8">
        <f t="shared" si="21"/>
        <v>1968.8597929710772</v>
      </c>
      <c r="AH14" s="64">
        <f>AF14*100/U14</f>
        <v>6.7850415425961534</v>
      </c>
      <c r="AI14"/>
    </row>
    <row r="15" spans="1:36" s="53" customFormat="1">
      <c r="A15" s="29" t="s">
        <v>12</v>
      </c>
      <c r="B15" s="38">
        <v>4212986</v>
      </c>
      <c r="C15" s="39">
        <f t="shared" si="0"/>
        <v>0.15501868306978045</v>
      </c>
      <c r="D15" s="40">
        <v>1472259</v>
      </c>
      <c r="E15" s="42">
        <f t="shared" si="1"/>
        <v>2861.5793824320313</v>
      </c>
      <c r="F15" s="42">
        <f t="shared" si="2"/>
        <v>3152.4820021477199</v>
      </c>
      <c r="G15" s="43">
        <v>2.5999999999999999E-2</v>
      </c>
      <c r="H15" s="44">
        <v>609921</v>
      </c>
      <c r="I15" s="45">
        <f t="shared" si="12"/>
        <v>2.2442312933535401E-2</v>
      </c>
      <c r="J15" s="46">
        <f t="shared" si="3"/>
        <v>3.1075794165470384E-2</v>
      </c>
      <c r="K15" s="47">
        <f t="shared" si="4"/>
        <v>-666.55561552103893</v>
      </c>
      <c r="L15" s="30">
        <f t="shared" si="13"/>
        <v>-981342.50395138923</v>
      </c>
      <c r="M15" s="42">
        <f t="shared" si="5"/>
        <v>1780.7481537206502</v>
      </c>
      <c r="N15" s="44">
        <f t="shared" si="6"/>
        <v>2621722.4960486107</v>
      </c>
      <c r="O15" s="45">
        <f t="shared" si="14"/>
        <v>9.6467438703065553E-2</v>
      </c>
      <c r="P15" s="45">
        <f t="shared" si="15"/>
        <v>0.17077758225906281</v>
      </c>
      <c r="Q15" s="41">
        <f t="shared" si="7"/>
        <v>3.1524820021477198</v>
      </c>
      <c r="R15" s="44">
        <v>4641270</v>
      </c>
      <c r="S15" s="49">
        <v>-15502</v>
      </c>
      <c r="T15" s="42">
        <f t="shared" si="8"/>
        <v>18459.577424896026</v>
      </c>
      <c r="U15" s="44">
        <v>27177279</v>
      </c>
      <c r="V15" s="44">
        <f t="shared" si="16"/>
        <v>2019547.5039513893</v>
      </c>
      <c r="W15" s="45">
        <f t="shared" si="17"/>
        <v>7.4310143555997243E-2</v>
      </c>
      <c r="X15" s="42">
        <f t="shared" si="9"/>
        <v>1382.2632457681625</v>
      </c>
      <c r="Y15" s="51">
        <f t="shared" si="18"/>
        <v>2035049.5039513893</v>
      </c>
      <c r="Z15" s="52">
        <f t="shared" si="19"/>
        <v>7.4880546501781484E-2</v>
      </c>
      <c r="AA15" s="51">
        <f t="shared" si="10"/>
        <v>1382.2632457681625</v>
      </c>
      <c r="AB15" s="51">
        <f t="shared" si="11"/>
        <v>1903.3308677345494</v>
      </c>
      <c r="AC15" s="44">
        <v>2802196</v>
      </c>
      <c r="AD15" s="45">
        <f t="shared" si="20"/>
        <v>0.103108041095652</v>
      </c>
      <c r="AE15" s="11">
        <f t="shared" si="22"/>
        <v>-27.376618054147912</v>
      </c>
      <c r="AF15" s="8">
        <f>Y15-AC15</f>
        <v>-767146.49604861066</v>
      </c>
      <c r="AG15" s="8">
        <f t="shared" si="21"/>
        <v>-521.06762196638692</v>
      </c>
      <c r="AH15" s="64">
        <f>AF15*100/U15</f>
        <v>-2.8227494593870515</v>
      </c>
      <c r="AI15"/>
    </row>
    <row r="16" spans="1:36">
      <c r="A16" s="9" t="s">
        <v>13</v>
      </c>
      <c r="B16" s="3">
        <v>962692</v>
      </c>
      <c r="C16" s="26">
        <f t="shared" si="0"/>
        <v>0.12054830336901937</v>
      </c>
      <c r="D16" s="5">
        <v>323282</v>
      </c>
      <c r="E16" s="11">
        <f t="shared" si="1"/>
        <v>2977.8707134947199</v>
      </c>
      <c r="F16" s="11">
        <f t="shared" si="2"/>
        <v>4148.5978186227503</v>
      </c>
      <c r="G16" s="13">
        <v>8.0000000000000002E-3</v>
      </c>
      <c r="H16" s="8">
        <v>134069</v>
      </c>
      <c r="I16" s="27">
        <f t="shared" si="12"/>
        <v>1.67881217298794E-2</v>
      </c>
      <c r="J16" s="10">
        <f t="shared" si="3"/>
        <v>7.1010011513793336E-3</v>
      </c>
      <c r="K16" s="32">
        <f t="shared" si="4"/>
        <v>-693.64367753047793</v>
      </c>
      <c r="L16" s="2">
        <f t="shared" si="13"/>
        <v>-224242.51535940796</v>
      </c>
      <c r="M16" s="11">
        <f t="shared" si="5"/>
        <v>1869.5148033004991</v>
      </c>
      <c r="N16" s="8">
        <f t="shared" si="6"/>
        <v>604380.48464059201</v>
      </c>
      <c r="O16" s="27">
        <f t="shared" si="14"/>
        <v>7.5680531273521576E-2</v>
      </c>
      <c r="P16" s="27">
        <f t="shared" si="15"/>
        <v>0.16794094724430825</v>
      </c>
      <c r="Q16" s="34">
        <f t="shared" si="7"/>
        <v>4.1485978186227506</v>
      </c>
      <c r="R16" s="8">
        <v>1341167</v>
      </c>
      <c r="S16" s="15">
        <v>-46387</v>
      </c>
      <c r="T16" s="11">
        <f t="shared" si="8"/>
        <v>24702.717751065633</v>
      </c>
      <c r="U16" s="8">
        <v>7985944</v>
      </c>
      <c r="V16" s="8">
        <f t="shared" si="16"/>
        <v>736786.51535940799</v>
      </c>
      <c r="W16" s="27">
        <f t="shared" si="17"/>
        <v>9.2260415970786672E-2</v>
      </c>
      <c r="X16" s="11">
        <f t="shared" si="9"/>
        <v>2422.5707443019037</v>
      </c>
      <c r="Y16" s="51">
        <f t="shared" si="18"/>
        <v>783173.51535940799</v>
      </c>
      <c r="Z16" s="28">
        <f t="shared" si="19"/>
        <v>9.8068996647034834E-2</v>
      </c>
      <c r="AA16" s="51">
        <f t="shared" si="10"/>
        <v>2422.5707443019037</v>
      </c>
      <c r="AB16" s="18">
        <f t="shared" si="11"/>
        <v>2586.8715239326657</v>
      </c>
      <c r="AC16" s="44">
        <v>836289</v>
      </c>
      <c r="AD16" s="27">
        <f t="shared" si="20"/>
        <v>0.10472011824776131</v>
      </c>
      <c r="AE16" s="11">
        <f t="shared" si="22"/>
        <v>-6.3513312551751859</v>
      </c>
      <c r="AF16" s="8">
        <f>Y16-AC16</f>
        <v>-53115.484640592011</v>
      </c>
      <c r="AG16" s="8">
        <f t="shared" si="21"/>
        <v>-164.30077963076201</v>
      </c>
      <c r="AH16" s="64">
        <f>AF16*100/U16</f>
        <v>-0.66511216007264773</v>
      </c>
      <c r="AJ16"/>
    </row>
    <row r="17" spans="1:36">
      <c r="A17" s="6"/>
      <c r="B17"/>
      <c r="C17"/>
      <c r="D17"/>
      <c r="J17"/>
      <c r="K17"/>
      <c r="R17"/>
      <c r="S17"/>
      <c r="T17"/>
      <c r="U17"/>
      <c r="V17"/>
      <c r="W17"/>
      <c r="X17"/>
      <c r="Z17"/>
      <c r="AA17" s="53"/>
      <c r="AB17"/>
      <c r="AC17" s="53"/>
      <c r="AD17"/>
      <c r="AE17"/>
      <c r="AJ17"/>
    </row>
    <row r="18" spans="1:36">
      <c r="A18" s="9"/>
      <c r="C18" s="26"/>
      <c r="D18" s="5"/>
      <c r="E18" s="12"/>
      <c r="F18" s="12"/>
      <c r="G18" s="12"/>
      <c r="L18" s="2"/>
      <c r="M18" s="2"/>
      <c r="R18" s="2"/>
      <c r="T18"/>
      <c r="AE18"/>
      <c r="AJ18"/>
    </row>
    <row r="19" spans="1:36">
      <c r="A19" s="9" t="s">
        <v>14</v>
      </c>
      <c r="B19" s="3">
        <f>SUM(B2:B17)</f>
        <v>135571306</v>
      </c>
      <c r="C19" s="3"/>
      <c r="D19" s="5">
        <f>SUM(D2:D17)</f>
        <v>44232916</v>
      </c>
      <c r="E19" s="11">
        <f>B19*1000/D19</f>
        <v>3064.941637580484</v>
      </c>
      <c r="F19" s="11"/>
      <c r="G19" s="11"/>
      <c r="H19" s="8">
        <f>SUM(H2:H17)</f>
        <v>18340687</v>
      </c>
      <c r="I19" s="8"/>
      <c r="L19" s="8">
        <v>-31579000</v>
      </c>
      <c r="M19" s="8"/>
      <c r="R19" s="2"/>
      <c r="S19" s="15">
        <f>SUM(S2:S17)</f>
        <v>-4544207</v>
      </c>
      <c r="T19" s="15"/>
      <c r="U19" s="25"/>
      <c r="V19" s="8"/>
      <c r="W19" s="8"/>
      <c r="Y19" s="61">
        <f>SUM(Y2:Y16)</f>
        <v>94169854.999999985</v>
      </c>
      <c r="AC19" s="44">
        <f>SUM(AC2:AC18)</f>
        <v>90860548</v>
      </c>
    </row>
    <row r="20" spans="1:36">
      <c r="U20" s="2"/>
      <c r="V20"/>
    </row>
    <row r="21" spans="1:36">
      <c r="D21"/>
      <c r="V21" s="16"/>
      <c r="W21"/>
    </row>
    <row r="22" spans="1:36">
      <c r="B22"/>
      <c r="C22"/>
      <c r="U22"/>
      <c r="V22"/>
    </row>
    <row r="23" spans="1:36">
      <c r="B23"/>
      <c r="C23"/>
      <c r="U23"/>
      <c r="V23"/>
      <c r="AA23" s="53"/>
    </row>
    <row r="24" spans="1:36">
      <c r="B24"/>
      <c r="C24"/>
      <c r="H24" s="7"/>
      <c r="I24" s="7"/>
      <c r="J24" s="8"/>
      <c r="U24"/>
      <c r="V24"/>
    </row>
    <row r="25" spans="1:36">
      <c r="B25"/>
      <c r="C25"/>
      <c r="U25"/>
      <c r="V25"/>
    </row>
    <row r="26" spans="1:36">
      <c r="B26"/>
      <c r="C26"/>
      <c r="U26"/>
      <c r="V26"/>
    </row>
    <row r="27" spans="1:36">
      <c r="B27"/>
      <c r="C27"/>
      <c r="U27"/>
    </row>
    <row r="28" spans="1:36">
      <c r="B28"/>
      <c r="C28"/>
      <c r="V28"/>
      <c r="AE28"/>
    </row>
    <row r="29" spans="1:36">
      <c r="B29"/>
      <c r="C29"/>
      <c r="U29"/>
      <c r="V29"/>
      <c r="AE29"/>
    </row>
    <row r="30" spans="1:36">
      <c r="B30"/>
      <c r="C30"/>
      <c r="U30"/>
      <c r="V30"/>
      <c r="AE30"/>
    </row>
    <row r="31" spans="1:36">
      <c r="B31"/>
      <c r="C31"/>
      <c r="U31"/>
      <c r="V31"/>
      <c r="AE31"/>
    </row>
    <row r="32" spans="1:36">
      <c r="B32"/>
      <c r="C32"/>
      <c r="U32"/>
      <c r="V32"/>
      <c r="AE32"/>
    </row>
    <row r="33" spans="2:32">
      <c r="B33"/>
      <c r="C33"/>
      <c r="U33"/>
      <c r="V33"/>
      <c r="AE33"/>
    </row>
    <row r="34" spans="2:32">
      <c r="B34"/>
      <c r="C34"/>
      <c r="U34"/>
      <c r="V34"/>
      <c r="AE34"/>
      <c r="AF34" s="7"/>
    </row>
    <row r="35" spans="2:32">
      <c r="B35"/>
      <c r="C35"/>
      <c r="U35"/>
      <c r="V35"/>
      <c r="AE35"/>
      <c r="AF35" s="7"/>
    </row>
    <row r="36" spans="2:32">
      <c r="B36"/>
      <c r="C36"/>
      <c r="U36"/>
      <c r="V36"/>
      <c r="AE36"/>
      <c r="AF36" s="7"/>
    </row>
    <row r="37" spans="2:32">
      <c r="B37"/>
      <c r="C37"/>
      <c r="U37"/>
      <c r="V37"/>
      <c r="AE37"/>
    </row>
    <row r="38" spans="2:32">
      <c r="C38"/>
      <c r="U38"/>
      <c r="V38"/>
      <c r="AE38"/>
    </row>
    <row r="39" spans="2:32">
      <c r="C39"/>
      <c r="U39"/>
      <c r="V39"/>
      <c r="AE39"/>
    </row>
    <row r="40" spans="2:32">
      <c r="C40"/>
      <c r="U40"/>
      <c r="V40"/>
      <c r="AE40"/>
    </row>
    <row r="41" spans="2:32">
      <c r="C41"/>
      <c r="U41"/>
      <c r="V41"/>
      <c r="AE41"/>
    </row>
    <row r="42" spans="2:32">
      <c r="C42"/>
      <c r="U42"/>
      <c r="V42"/>
      <c r="AE42"/>
    </row>
    <row r="43" spans="2:32">
      <c r="O43" s="2"/>
      <c r="P43" s="2"/>
      <c r="Q43" s="2"/>
      <c r="R43" s="2"/>
      <c r="U43"/>
      <c r="V43"/>
      <c r="AE43"/>
    </row>
    <row r="44" spans="2:32">
      <c r="U44"/>
      <c r="V44"/>
      <c r="AE44"/>
    </row>
    <row r="51" spans="21:31">
      <c r="U51"/>
      <c r="V51"/>
    </row>
    <row r="52" spans="21:31">
      <c r="U52"/>
      <c r="V52"/>
      <c r="AE52"/>
    </row>
    <row r="53" spans="21:31">
      <c r="U53"/>
      <c r="V53"/>
      <c r="AE53"/>
    </row>
    <row r="54" spans="21:31">
      <c r="U54"/>
      <c r="V54"/>
      <c r="AE54"/>
    </row>
    <row r="55" spans="21:31">
      <c r="U55"/>
      <c r="V55"/>
      <c r="AE55"/>
    </row>
    <row r="56" spans="21:31">
      <c r="U56"/>
      <c r="V56"/>
      <c r="AE56"/>
    </row>
    <row r="57" spans="21:31">
      <c r="U57"/>
      <c r="V57"/>
      <c r="AE57"/>
    </row>
    <row r="58" spans="21:31">
      <c r="U58"/>
      <c r="V58"/>
      <c r="AE58"/>
    </row>
    <row r="59" spans="21:31">
      <c r="U59"/>
      <c r="V59"/>
      <c r="AE59"/>
    </row>
    <row r="60" spans="21:31">
      <c r="U60"/>
      <c r="V60"/>
      <c r="AE60"/>
    </row>
    <row r="61" spans="21:31">
      <c r="U61"/>
      <c r="V61"/>
      <c r="AE61"/>
    </row>
    <row r="62" spans="21:31">
      <c r="U62"/>
      <c r="V62"/>
      <c r="AE62"/>
    </row>
    <row r="63" spans="21:31">
      <c r="U63"/>
      <c r="V63"/>
      <c r="AE63"/>
    </row>
    <row r="64" spans="21:31">
      <c r="U64"/>
      <c r="V64"/>
      <c r="AE64"/>
    </row>
    <row r="65" spans="21:31">
      <c r="U65"/>
      <c r="V65"/>
      <c r="AE65"/>
    </row>
    <row r="66" spans="21:31">
      <c r="U66"/>
      <c r="V66"/>
      <c r="AE66"/>
    </row>
    <row r="67" spans="21:31">
      <c r="U67"/>
      <c r="V67"/>
      <c r="AE67"/>
    </row>
  </sheetData>
  <sortState ref="L31:M45">
    <sortCondition ref="L31:L45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AS41"/>
  <sheetViews>
    <sheetView workbookViewId="0">
      <selection activeCell="A32" sqref="A32"/>
    </sheetView>
  </sheetViews>
  <sheetFormatPr baseColWidth="10" defaultRowHeight="15" x14ac:dyDescent="0"/>
  <cols>
    <col min="1" max="1" width="14.5" customWidth="1"/>
  </cols>
  <sheetData>
    <row r="1" spans="1:45">
      <c r="A1" s="1" t="s">
        <v>0</v>
      </c>
      <c r="B1" s="1" t="s">
        <v>22</v>
      </c>
      <c r="C1" s="1"/>
      <c r="D1" s="14" t="s">
        <v>40</v>
      </c>
    </row>
    <row r="2" spans="1:45" s="53" customFormat="1">
      <c r="A2" s="30" t="s">
        <v>9</v>
      </c>
      <c r="B2" s="42">
        <v>4315.8262149503626</v>
      </c>
      <c r="C2" s="41"/>
      <c r="D2" s="50">
        <v>15291.439270745679</v>
      </c>
    </row>
    <row r="3" spans="1:45">
      <c r="A3" s="2" t="s">
        <v>17</v>
      </c>
      <c r="B3" s="11">
        <v>3283.6504112103717</v>
      </c>
      <c r="C3" s="34"/>
      <c r="D3" s="12">
        <v>16783.500951281039</v>
      </c>
    </row>
    <row r="4" spans="1:45" s="53" customFormat="1">
      <c r="A4" s="30" t="s">
        <v>51</v>
      </c>
      <c r="B4" s="42">
        <v>3501.4408024880454</v>
      </c>
      <c r="C4" s="41"/>
      <c r="D4" s="50">
        <v>17517.497549101747</v>
      </c>
    </row>
    <row r="5" spans="1:45" s="53" customFormat="1">
      <c r="A5" s="30" t="s">
        <v>12</v>
      </c>
      <c r="B5" s="42">
        <v>2861.5793824320313</v>
      </c>
      <c r="C5" s="41"/>
      <c r="D5" s="50">
        <v>18459.577424896026</v>
      </c>
    </row>
    <row r="6" spans="1:45">
      <c r="A6" s="2" t="s">
        <v>3</v>
      </c>
      <c r="B6" s="11">
        <v>3382.0415659037662</v>
      </c>
      <c r="C6" s="34"/>
      <c r="D6" s="12">
        <v>19183.347255220942</v>
      </c>
    </row>
    <row r="7" spans="1:45">
      <c r="A7" s="2" t="s">
        <v>54</v>
      </c>
      <c r="B7" s="11">
        <v>2669.5025089650508</v>
      </c>
      <c r="C7" s="34"/>
      <c r="D7" s="12">
        <v>19396.268134074846</v>
      </c>
    </row>
    <row r="8" spans="1:45" s="31" customFormat="1">
      <c r="A8" s="2" t="s">
        <v>10</v>
      </c>
      <c r="B8" s="11">
        <v>3263.8807800721547</v>
      </c>
      <c r="C8" s="34"/>
      <c r="D8" s="12">
        <v>20061.167813058102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s="31" customFormat="1">
      <c r="A9" s="2" t="s">
        <v>1</v>
      </c>
      <c r="B9" s="11">
        <v>3196.7604944859481</v>
      </c>
      <c r="C9" s="34"/>
      <c r="D9" s="12">
        <v>20818.567124688721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24" customFormat="1">
      <c r="A10" s="2" t="s">
        <v>4</v>
      </c>
      <c r="B10" s="11">
        <v>2770.9603009986672</v>
      </c>
      <c r="C10" s="34"/>
      <c r="D10" s="12">
        <v>21489.919813442833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s="53" customFormat="1">
      <c r="A11" s="30" t="s">
        <v>49</v>
      </c>
      <c r="B11" s="42">
        <v>3816.8678012640507</v>
      </c>
      <c r="C11" s="41"/>
      <c r="D11" s="50">
        <v>21679.141047326088</v>
      </c>
    </row>
    <row r="12" spans="1:45" s="31" customFormat="1">
      <c r="A12" s="2" t="s">
        <v>2</v>
      </c>
      <c r="B12" s="11">
        <v>3118.4938863740808</v>
      </c>
      <c r="C12" s="34"/>
      <c r="D12" s="12">
        <v>23262.980425109537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>
      <c r="A13" s="2" t="s">
        <v>13</v>
      </c>
      <c r="B13" s="11">
        <v>2977.8707134947199</v>
      </c>
      <c r="C13" s="34"/>
      <c r="D13" s="12">
        <v>24702.717751065633</v>
      </c>
    </row>
    <row r="14" spans="1:45" s="24" customFormat="1">
      <c r="A14" s="2" t="s">
        <v>16</v>
      </c>
      <c r="B14" s="11">
        <v>3399.7039795827523</v>
      </c>
      <c r="C14" s="34"/>
      <c r="D14" s="12">
        <v>24710.580318722736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s="31" customFormat="1">
      <c r="A15" s="19" t="s">
        <v>7</v>
      </c>
      <c r="B15" s="36">
        <v>2661.7576383509086</v>
      </c>
      <c r="C15" s="35"/>
      <c r="D15" s="12">
        <v>25715.214943543328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</row>
    <row r="16" spans="1:45">
      <c r="A16" s="19" t="s">
        <v>11</v>
      </c>
      <c r="B16" s="36">
        <v>2697.988796018552</v>
      </c>
      <c r="C16" s="35"/>
      <c r="D16" s="12">
        <v>29017.652738169298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</row>
    <row r="18" spans="1:4">
      <c r="A18" s="2"/>
      <c r="B18" s="12"/>
      <c r="C18" s="12"/>
    </row>
    <row r="19" spans="1:4">
      <c r="A19" s="2" t="s">
        <v>14</v>
      </c>
      <c r="B19" s="11">
        <v>3064.941637580484</v>
      </c>
      <c r="C19" s="11"/>
      <c r="D19" s="15"/>
    </row>
    <row r="26" spans="1:4">
      <c r="B26" s="6" t="s">
        <v>34</v>
      </c>
      <c r="D26" s="37" t="s">
        <v>40</v>
      </c>
    </row>
    <row r="27" spans="1:4" s="53" customFormat="1">
      <c r="A27" s="30" t="s">
        <v>9</v>
      </c>
      <c r="B27" s="48">
        <v>0.28223806396086248</v>
      </c>
      <c r="D27" s="50">
        <v>15291.439270745679</v>
      </c>
    </row>
    <row r="28" spans="1:4">
      <c r="A28" s="2" t="s">
        <v>17</v>
      </c>
      <c r="B28" s="33">
        <v>0.19564752435991201</v>
      </c>
      <c r="D28" s="12">
        <v>16783.500951280999</v>
      </c>
    </row>
    <row r="29" spans="1:4" s="53" customFormat="1">
      <c r="A29" s="30" t="s">
        <v>51</v>
      </c>
      <c r="B29" s="48">
        <v>0.19988247708746448</v>
      </c>
      <c r="D29" s="50">
        <v>17517.497549101747</v>
      </c>
    </row>
    <row r="30" spans="1:4" s="53" customFormat="1">
      <c r="A30" s="30" t="s">
        <v>12</v>
      </c>
      <c r="B30" s="48">
        <v>0.15501868306978045</v>
      </c>
      <c r="D30" s="50">
        <v>18459.577424896026</v>
      </c>
    </row>
    <row r="31" spans="1:4">
      <c r="A31" s="2" t="s">
        <v>3</v>
      </c>
      <c r="B31" s="33">
        <v>0.17630090937249279</v>
      </c>
      <c r="D31" s="12">
        <v>19183.347255220942</v>
      </c>
    </row>
    <row r="32" spans="1:4">
      <c r="A32" s="2" t="s">
        <v>8</v>
      </c>
      <c r="B32" s="33">
        <v>0.13762969714134546</v>
      </c>
      <c r="D32" s="12">
        <v>19396.268134074846</v>
      </c>
    </row>
    <row r="33" spans="1:4">
      <c r="A33" s="2" t="s">
        <v>10</v>
      </c>
      <c r="B33" s="33">
        <v>0.16269644970257652</v>
      </c>
      <c r="D33" s="12">
        <v>20061.167813058102</v>
      </c>
    </row>
    <row r="34" spans="1:4">
      <c r="A34" s="2" t="s">
        <v>1</v>
      </c>
      <c r="B34" s="33">
        <v>0.15355333896610551</v>
      </c>
      <c r="D34" s="12">
        <v>20818.567124688721</v>
      </c>
    </row>
    <row r="35" spans="1:4">
      <c r="A35" s="2" t="s">
        <v>4</v>
      </c>
      <c r="B35" s="33">
        <v>0.12894232854537302</v>
      </c>
      <c r="D35" s="12">
        <v>21489.919813442833</v>
      </c>
    </row>
    <row r="36" spans="1:4" s="53" customFormat="1">
      <c r="A36" s="30" t="s">
        <v>49</v>
      </c>
      <c r="B36" s="48">
        <v>0.17606176337575996</v>
      </c>
      <c r="D36" s="50">
        <v>21679.141047326088</v>
      </c>
    </row>
    <row r="37" spans="1:4">
      <c r="A37" s="2" t="s">
        <v>2</v>
      </c>
      <c r="B37" s="33">
        <v>0.13405392728646451</v>
      </c>
      <c r="D37" s="12">
        <v>23262.980425109537</v>
      </c>
    </row>
    <row r="38" spans="1:4">
      <c r="A38" s="2" t="s">
        <v>13</v>
      </c>
      <c r="B38" s="33">
        <v>0.12054830336901937</v>
      </c>
      <c r="D38" s="12">
        <v>24702.717751065633</v>
      </c>
    </row>
    <row r="39" spans="1:4">
      <c r="A39" s="2" t="s">
        <v>16</v>
      </c>
      <c r="B39" s="33">
        <v>0.13758090403918444</v>
      </c>
      <c r="D39" s="12">
        <v>24710.580318722736</v>
      </c>
    </row>
    <row r="40" spans="1:4">
      <c r="A40" s="19" t="s">
        <v>7</v>
      </c>
      <c r="B40" s="33">
        <v>0.10350905657194331</v>
      </c>
      <c r="D40" s="12">
        <v>25715.214943543328</v>
      </c>
    </row>
    <row r="41" spans="1:4">
      <c r="A41" s="19" t="s">
        <v>11</v>
      </c>
      <c r="B41" s="33">
        <v>9.2977499605599256E-2</v>
      </c>
      <c r="D41" s="12">
        <v>29017.652738169298</v>
      </c>
    </row>
  </sheetData>
  <sortState ref="A27:D41">
    <sortCondition ref="D27:D41"/>
  </sortState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</sheetPr>
  <dimension ref="A1:D42"/>
  <sheetViews>
    <sheetView workbookViewId="0">
      <selection activeCell="A33" sqref="A33"/>
    </sheetView>
  </sheetViews>
  <sheetFormatPr baseColWidth="10" defaultRowHeight="15" x14ac:dyDescent="0"/>
  <cols>
    <col min="2" max="2" width="11.83203125" bestFit="1" customWidth="1"/>
  </cols>
  <sheetData>
    <row r="1" spans="1:4">
      <c r="B1" s="6" t="s">
        <v>43</v>
      </c>
      <c r="D1" s="6" t="s">
        <v>40</v>
      </c>
    </row>
    <row r="2" spans="1:4" s="53" customFormat="1">
      <c r="A2" s="29" t="s">
        <v>9</v>
      </c>
      <c r="B2" s="12">
        <v>3068.793748630213</v>
      </c>
      <c r="C2"/>
      <c r="D2">
        <v>15291.439270745679</v>
      </c>
    </row>
    <row r="3" spans="1:4">
      <c r="A3" s="9" t="s">
        <v>17</v>
      </c>
      <c r="B3" s="12">
        <v>3150.776741237808</v>
      </c>
      <c r="D3">
        <v>16783.500951281039</v>
      </c>
    </row>
    <row r="4" spans="1:4" s="53" customFormat="1">
      <c r="A4" s="29" t="s">
        <v>52</v>
      </c>
      <c r="B4" s="12">
        <v>3177.7593904685664</v>
      </c>
      <c r="C4"/>
      <c r="D4">
        <v>17517.497549101747</v>
      </c>
    </row>
    <row r="5" spans="1:4" s="53" customFormat="1">
      <c r="A5" s="29" t="s">
        <v>12</v>
      </c>
      <c r="B5" s="12">
        <v>3152.4820021477199</v>
      </c>
      <c r="C5"/>
      <c r="D5">
        <v>18459.577424896026</v>
      </c>
    </row>
    <row r="6" spans="1:4">
      <c r="A6" s="9" t="s">
        <v>3</v>
      </c>
      <c r="B6" s="12">
        <v>3218.9397033860573</v>
      </c>
      <c r="D6">
        <v>19183.347255220942</v>
      </c>
    </row>
    <row r="7" spans="1:4">
      <c r="A7" s="9" t="s">
        <v>8</v>
      </c>
      <c r="B7" s="12">
        <v>3464.172002495302</v>
      </c>
      <c r="D7">
        <v>19396.268134074846</v>
      </c>
    </row>
    <row r="8" spans="1:4">
      <c r="A8" s="9" t="s">
        <v>10</v>
      </c>
      <c r="B8" s="12">
        <v>3722.4912675813889</v>
      </c>
      <c r="D8">
        <v>20061.167813058102</v>
      </c>
    </row>
    <row r="9" spans="1:4">
      <c r="A9" s="9" t="s">
        <v>1</v>
      </c>
      <c r="B9" s="50">
        <v>4392.6890637969882</v>
      </c>
      <c r="C9" s="53"/>
      <c r="D9" s="53">
        <v>20818.567124688721</v>
      </c>
    </row>
    <row r="10" spans="1:4">
      <c r="A10" s="9" t="s">
        <v>4</v>
      </c>
      <c r="B10" s="12">
        <v>4161.4666439760667</v>
      </c>
      <c r="D10">
        <v>21489.919813442833</v>
      </c>
    </row>
    <row r="11" spans="1:4" s="53" customFormat="1">
      <c r="A11" s="29" t="s">
        <v>49</v>
      </c>
      <c r="B11" s="12">
        <v>3903.1631045449326</v>
      </c>
      <c r="C11"/>
      <c r="D11">
        <v>21679.141047326088</v>
      </c>
    </row>
    <row r="12" spans="1:4">
      <c r="A12" s="9" t="s">
        <v>2</v>
      </c>
      <c r="B12" s="12">
        <v>3990.9350456920638</v>
      </c>
      <c r="D12">
        <v>23262.980425109537</v>
      </c>
    </row>
    <row r="13" spans="1:4">
      <c r="A13" s="9" t="s">
        <v>13</v>
      </c>
      <c r="B13" s="12">
        <v>4148.5978186227503</v>
      </c>
      <c r="D13">
        <v>24702.717751065633</v>
      </c>
    </row>
    <row r="14" spans="1:4">
      <c r="A14" s="9" t="s">
        <v>16</v>
      </c>
      <c r="B14" s="50">
        <v>4283.6476540938365</v>
      </c>
      <c r="C14" s="53"/>
      <c r="D14" s="53">
        <v>24710.580318722736</v>
      </c>
    </row>
    <row r="15" spans="1:4">
      <c r="A15" s="17" t="s">
        <v>7</v>
      </c>
      <c r="B15" s="50">
        <v>4569.4860655413322</v>
      </c>
      <c r="C15" s="53"/>
      <c r="D15" s="53">
        <v>25715.214943543328</v>
      </c>
    </row>
    <row r="16" spans="1:4">
      <c r="A16" s="17" t="s">
        <v>11</v>
      </c>
      <c r="B16" s="12">
        <v>5495.8467044033678</v>
      </c>
      <c r="D16">
        <v>29017.652738169298</v>
      </c>
    </row>
    <row r="27" spans="1:4">
      <c r="B27" s="6" t="s">
        <v>45</v>
      </c>
      <c r="D27" s="6" t="s">
        <v>40</v>
      </c>
    </row>
    <row r="28" spans="1:4">
      <c r="A28" t="s">
        <v>9</v>
      </c>
      <c r="B28" s="33">
        <v>0.20068704418825875</v>
      </c>
      <c r="D28" s="12">
        <v>15291.439270745679</v>
      </c>
    </row>
    <row r="29" spans="1:4">
      <c r="A29" t="s">
        <v>17</v>
      </c>
      <c r="B29" s="33">
        <v>0.18773060223750976</v>
      </c>
      <c r="D29" s="12">
        <v>16783.500951281039</v>
      </c>
    </row>
    <row r="30" spans="1:4">
      <c r="A30" t="s">
        <v>52</v>
      </c>
      <c r="B30" s="33">
        <v>0.18140487141849287</v>
      </c>
      <c r="D30" s="12">
        <v>17517.497549101747</v>
      </c>
    </row>
    <row r="31" spans="1:4">
      <c r="A31" t="s">
        <v>12</v>
      </c>
      <c r="B31" s="33">
        <v>0.17077758225906281</v>
      </c>
      <c r="D31" s="12">
        <v>18459.577424896026</v>
      </c>
    </row>
    <row r="32" spans="1:4">
      <c r="A32" t="s">
        <v>3</v>
      </c>
      <c r="B32" s="33">
        <v>0.16779864642808831</v>
      </c>
      <c r="D32" s="12">
        <v>19183.347255220942</v>
      </c>
    </row>
    <row r="33" spans="1:4">
      <c r="A33" t="s">
        <v>8</v>
      </c>
      <c r="B33" s="33">
        <v>0.17859992337441125</v>
      </c>
      <c r="D33" s="12">
        <v>19396.268134074846</v>
      </c>
    </row>
    <row r="34" spans="1:4">
      <c r="A34" t="s">
        <v>10</v>
      </c>
      <c r="B34" s="33">
        <v>0.18555705740910883</v>
      </c>
      <c r="D34" s="12">
        <v>20061.167813058102</v>
      </c>
    </row>
    <row r="35" spans="1:4">
      <c r="A35" t="s">
        <v>1</v>
      </c>
      <c r="B35" s="33">
        <v>0.21099862624972404</v>
      </c>
      <c r="D35" s="12">
        <v>20818.567124688721</v>
      </c>
    </row>
    <row r="36" spans="1:4">
      <c r="A36" t="s">
        <v>4</v>
      </c>
      <c r="B36" s="33">
        <v>0.19364737886890102</v>
      </c>
      <c r="D36" s="12">
        <v>21489.919813442833</v>
      </c>
    </row>
    <row r="37" spans="1:4">
      <c r="A37" t="s">
        <v>49</v>
      </c>
      <c r="B37" s="33">
        <v>0.18004233175217751</v>
      </c>
      <c r="D37" s="12">
        <v>21679.141047326088</v>
      </c>
    </row>
    <row r="38" spans="1:4">
      <c r="A38" t="s">
        <v>2</v>
      </c>
      <c r="B38" s="33">
        <v>0.1715573401499465</v>
      </c>
      <c r="D38" s="12">
        <v>23262.980425109537</v>
      </c>
    </row>
    <row r="39" spans="1:4">
      <c r="A39" t="s">
        <v>13</v>
      </c>
      <c r="B39" s="33">
        <v>0.16794094724430825</v>
      </c>
      <c r="D39" s="12">
        <v>24702.717751065633</v>
      </c>
    </row>
    <row r="40" spans="1:4">
      <c r="A40" t="s">
        <v>16</v>
      </c>
      <c r="B40" s="33">
        <v>0.17335277435181068</v>
      </c>
      <c r="D40" s="12">
        <v>24710.580318722736</v>
      </c>
    </row>
    <row r="41" spans="1:4">
      <c r="A41" t="s">
        <v>7</v>
      </c>
      <c r="B41" s="33">
        <v>0.1776958145430029</v>
      </c>
      <c r="D41" s="12">
        <v>25715.214943543328</v>
      </c>
    </row>
    <row r="42" spans="1:4">
      <c r="A42" t="s">
        <v>11</v>
      </c>
      <c r="B42" s="33">
        <v>0.18939666671157829</v>
      </c>
      <c r="D42" s="12">
        <v>29017.652738169298</v>
      </c>
    </row>
  </sheetData>
  <sortState ref="A2:D16">
    <sortCondition ref="D3:D17"/>
  </sortState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90"/>
  </sheetPr>
  <dimension ref="A1:D40"/>
  <sheetViews>
    <sheetView workbookViewId="0">
      <selection activeCell="A31" sqref="A31"/>
    </sheetView>
  </sheetViews>
  <sheetFormatPr baseColWidth="10" defaultRowHeight="15" x14ac:dyDescent="0"/>
  <cols>
    <col min="2" max="2" width="11.83203125" bestFit="1" customWidth="1"/>
  </cols>
  <sheetData>
    <row r="1" spans="1:4">
      <c r="B1" s="6" t="s">
        <v>41</v>
      </c>
      <c r="D1" s="6" t="s">
        <v>40</v>
      </c>
    </row>
    <row r="2" spans="1:4" s="53" customFormat="1">
      <c r="A2" s="30" t="s">
        <v>9</v>
      </c>
      <c r="B2" s="50">
        <v>2896.1970267079187</v>
      </c>
      <c r="D2" s="50">
        <v>15291.439270745679</v>
      </c>
    </row>
    <row r="3" spans="1:4">
      <c r="A3" s="2" t="s">
        <v>17</v>
      </c>
      <c r="B3" s="12">
        <v>2104.3837069487759</v>
      </c>
      <c r="D3" s="12">
        <v>16783.500951281039</v>
      </c>
    </row>
    <row r="4" spans="1:4" s="53" customFormat="1">
      <c r="A4" s="30" t="s">
        <v>53</v>
      </c>
      <c r="B4" s="50">
        <v>2271.5105383558721</v>
      </c>
      <c r="D4" s="50">
        <v>17517.497549101747</v>
      </c>
    </row>
    <row r="5" spans="1:4" s="53" customFormat="1">
      <c r="A5" s="30" t="s">
        <v>12</v>
      </c>
      <c r="B5" s="50">
        <v>1780.7481537206502</v>
      </c>
      <c r="D5" s="50">
        <v>18459.577424896026</v>
      </c>
    </row>
    <row r="6" spans="1:4">
      <c r="A6" s="2" t="s">
        <v>3</v>
      </c>
      <c r="B6" s="12">
        <v>2179.7263391016636</v>
      </c>
      <c r="D6" s="12">
        <v>19183.347255220942</v>
      </c>
    </row>
    <row r="7" spans="1:4">
      <c r="A7" s="2" t="s">
        <v>8</v>
      </c>
      <c r="B7" s="12">
        <v>1633.1951150419666</v>
      </c>
      <c r="D7" s="12">
        <v>19396.268134074846</v>
      </c>
    </row>
    <row r="8" spans="1:4">
      <c r="A8" s="2" t="s">
        <v>10</v>
      </c>
      <c r="B8" s="12">
        <v>2088.9752874136616</v>
      </c>
      <c r="D8" s="12">
        <v>20061.167813058102</v>
      </c>
    </row>
    <row r="9" spans="1:4">
      <c r="A9" s="2" t="s">
        <v>1</v>
      </c>
      <c r="B9" s="12">
        <v>2037.2385677698428</v>
      </c>
      <c r="D9" s="12">
        <v>20818.567124688721</v>
      </c>
    </row>
    <row r="10" spans="1:4">
      <c r="A10" s="2" t="s">
        <v>4</v>
      </c>
      <c r="B10" s="12">
        <v>1710.8730216168112</v>
      </c>
      <c r="D10" s="12">
        <v>21489.919813442833</v>
      </c>
    </row>
    <row r="11" spans="1:4" s="53" customFormat="1">
      <c r="A11" s="30" t="s">
        <v>49</v>
      </c>
      <c r="B11" s="50">
        <v>2513.1262505634186</v>
      </c>
      <c r="D11" s="50">
        <v>21679.141047326088</v>
      </c>
    </row>
    <row r="12" spans="1:4">
      <c r="A12" s="2" t="s">
        <v>2</v>
      </c>
      <c r="B12" s="12">
        <v>1977.1132357140332</v>
      </c>
      <c r="D12" s="12">
        <v>23262.980425109537</v>
      </c>
    </row>
    <row r="13" spans="1:4">
      <c r="A13" s="2" t="s">
        <v>13</v>
      </c>
      <c r="B13" s="12">
        <v>1869.5148033004991</v>
      </c>
      <c r="D13" s="12">
        <v>24702.717751065633</v>
      </c>
    </row>
    <row r="14" spans="1:4">
      <c r="A14" s="2" t="s">
        <v>16</v>
      </c>
      <c r="B14" s="12">
        <v>2192.9923285773148</v>
      </c>
      <c r="D14" s="12">
        <v>24710.580318722736</v>
      </c>
    </row>
    <row r="15" spans="1:4">
      <c r="A15" s="19" t="s">
        <v>7</v>
      </c>
      <c r="B15" s="12">
        <v>1626.8647409348091</v>
      </c>
      <c r="D15" s="12">
        <v>25715.214943543328</v>
      </c>
    </row>
    <row r="16" spans="1:4">
      <c r="A16" s="19" t="s">
        <v>11</v>
      </c>
      <c r="B16" s="12">
        <v>1654.6334593864403</v>
      </c>
      <c r="D16" s="12">
        <v>29017.652738169298</v>
      </c>
    </row>
    <row r="25" spans="1:4">
      <c r="B25" s="6" t="s">
        <v>36</v>
      </c>
      <c r="D25" s="6" t="s">
        <v>46</v>
      </c>
    </row>
    <row r="26" spans="1:4">
      <c r="A26" t="s">
        <v>9</v>
      </c>
      <c r="B26" s="33">
        <v>0.18939989725157425</v>
      </c>
      <c r="D26" s="12">
        <v>15291.439270745679</v>
      </c>
    </row>
    <row r="27" spans="1:4">
      <c r="A27" t="s">
        <v>17</v>
      </c>
      <c r="B27" s="33">
        <v>0.12538407290930284</v>
      </c>
      <c r="D27" s="12">
        <v>16783.500951281039</v>
      </c>
    </row>
    <row r="28" spans="1:4">
      <c r="A28" t="s">
        <v>52</v>
      </c>
      <c r="B28" s="33">
        <v>0.12967094940294996</v>
      </c>
      <c r="D28" s="12">
        <v>17517.497549101747</v>
      </c>
    </row>
    <row r="29" spans="1:4">
      <c r="A29" t="s">
        <v>12</v>
      </c>
      <c r="B29" s="33">
        <v>9.6467438703065553E-2</v>
      </c>
      <c r="D29" s="12">
        <v>18459.577424896026</v>
      </c>
    </row>
    <row r="30" spans="1:4">
      <c r="A30" t="s">
        <v>3</v>
      </c>
      <c r="B30" s="33">
        <v>0.11362596475484375</v>
      </c>
      <c r="D30" s="12">
        <v>19183.347255220942</v>
      </c>
    </row>
    <row r="31" spans="1:4">
      <c r="A31" t="s">
        <v>8</v>
      </c>
      <c r="B31" s="33">
        <v>8.4201512566884615E-2</v>
      </c>
      <c r="D31" s="12">
        <v>19396.268134074846</v>
      </c>
    </row>
    <row r="32" spans="1:4">
      <c r="A32" t="s">
        <v>10</v>
      </c>
      <c r="B32" s="33">
        <v>0.10413029325510738</v>
      </c>
      <c r="D32" s="12">
        <v>20061.167813058102</v>
      </c>
    </row>
    <row r="33" spans="1:4">
      <c r="A33" t="s">
        <v>1</v>
      </c>
      <c r="B33" s="33">
        <v>9.7856810008498774E-2</v>
      </c>
      <c r="D33" s="12">
        <v>20818.567124688721</v>
      </c>
    </row>
    <row r="34" spans="1:4">
      <c r="A34" t="s">
        <v>4</v>
      </c>
      <c r="B34" s="33">
        <v>7.9612815518585109E-2</v>
      </c>
      <c r="D34" s="12">
        <v>21489.919813442833</v>
      </c>
    </row>
    <row r="35" spans="1:4">
      <c r="A35" t="s">
        <v>49</v>
      </c>
      <c r="B35" s="33">
        <v>0.11592370034759233</v>
      </c>
      <c r="D35" s="12">
        <v>21679.141047326088</v>
      </c>
    </row>
    <row r="36" spans="1:4">
      <c r="A36" t="s">
        <v>2</v>
      </c>
      <c r="B36" s="33">
        <v>8.4989678862472051E-2</v>
      </c>
      <c r="D36" s="12">
        <v>23262.980425109537</v>
      </c>
    </row>
    <row r="37" spans="1:4">
      <c r="A37" t="s">
        <v>13</v>
      </c>
      <c r="B37" s="33">
        <v>7.5680531273521576E-2</v>
      </c>
      <c r="D37" s="12">
        <v>24702.717751065633</v>
      </c>
    </row>
    <row r="38" spans="1:4">
      <c r="A38" t="s">
        <v>16</v>
      </c>
      <c r="B38" s="33">
        <v>8.874709943237255E-2</v>
      </c>
      <c r="D38" s="12">
        <v>24710.580318722736</v>
      </c>
    </row>
    <row r="39" spans="1:4">
      <c r="A39" t="s">
        <v>7</v>
      </c>
      <c r="B39" s="33">
        <v>6.3264675971269224E-2</v>
      </c>
      <c r="D39" s="12">
        <v>25715.214943543328</v>
      </c>
    </row>
    <row r="40" spans="1:4">
      <c r="A40" t="s">
        <v>11</v>
      </c>
      <c r="B40" s="33">
        <v>5.7021616266362075E-2</v>
      </c>
      <c r="D40" s="12">
        <v>29017.652738169298</v>
      </c>
    </row>
  </sheetData>
  <sortState ref="A26:D40">
    <sortCondition ref="D26:D40"/>
  </sortState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660066"/>
  </sheetPr>
  <dimension ref="A1:D44"/>
  <sheetViews>
    <sheetView tabSelected="1" topLeftCell="A18" workbookViewId="0">
      <selection activeCell="A39" sqref="A39"/>
    </sheetView>
  </sheetViews>
  <sheetFormatPr baseColWidth="10" defaultRowHeight="15" x14ac:dyDescent="0"/>
  <sheetData>
    <row r="1" spans="1:4">
      <c r="B1" s="6" t="s">
        <v>47</v>
      </c>
      <c r="D1" s="6" t="s">
        <v>40</v>
      </c>
    </row>
    <row r="2" spans="1:4" s="53" customFormat="1">
      <c r="A2" s="29" t="s">
        <v>9</v>
      </c>
      <c r="B2" s="63">
        <v>-2251.0329724449612</v>
      </c>
      <c r="C2"/>
      <c r="D2" s="33">
        <v>15291.439270745679</v>
      </c>
    </row>
    <row r="3" spans="1:4">
      <c r="A3" s="9" t="s">
        <v>17</v>
      </c>
      <c r="B3" s="63">
        <v>-802.42155053475221</v>
      </c>
      <c r="C3" s="53"/>
      <c r="D3" s="33">
        <v>16783.500951281039</v>
      </c>
    </row>
    <row r="4" spans="1:4" s="53" customFormat="1">
      <c r="A4" s="29" t="s">
        <v>52</v>
      </c>
      <c r="B4" s="63">
        <v>-1244.6561512125982</v>
      </c>
      <c r="C4"/>
      <c r="D4" s="33">
        <v>17517.497549101747</v>
      </c>
    </row>
    <row r="5" spans="1:4" s="53" customFormat="1">
      <c r="A5" s="29" t="s">
        <v>12</v>
      </c>
      <c r="B5" s="63">
        <v>-521.06762196638692</v>
      </c>
      <c r="C5"/>
      <c r="D5" s="33">
        <v>18459.577424896026</v>
      </c>
    </row>
    <row r="6" spans="1:4">
      <c r="A6" s="9" t="s">
        <v>3</v>
      </c>
      <c r="B6" s="63">
        <v>-964.86002455746029</v>
      </c>
      <c r="D6" s="33">
        <v>19183.347255220942</v>
      </c>
    </row>
    <row r="7" spans="1:4">
      <c r="A7" s="9" t="s">
        <v>8</v>
      </c>
      <c r="B7" s="63">
        <v>86.784163647172591</v>
      </c>
      <c r="C7" s="53"/>
      <c r="D7" s="33">
        <v>19396.268134074846</v>
      </c>
    </row>
    <row r="8" spans="1:4">
      <c r="A8" s="9" t="s">
        <v>10</v>
      </c>
      <c r="B8" s="63">
        <v>-597.31537477370989</v>
      </c>
      <c r="D8" s="33">
        <v>20061.167813058102</v>
      </c>
    </row>
    <row r="9" spans="1:4">
      <c r="A9" s="9" t="s">
        <v>1</v>
      </c>
      <c r="B9" s="63">
        <v>136.32714876045475</v>
      </c>
      <c r="C9" s="53"/>
      <c r="D9" s="33">
        <v>20818.567124688721</v>
      </c>
    </row>
    <row r="10" spans="1:4">
      <c r="A10" s="9" t="s">
        <v>4</v>
      </c>
      <c r="B10" s="63">
        <v>149.55114656771048</v>
      </c>
      <c r="D10" s="33">
        <v>21489.919813442833</v>
      </c>
    </row>
    <row r="11" spans="1:4" s="53" customFormat="1">
      <c r="A11" s="29" t="s">
        <v>49</v>
      </c>
      <c r="B11" s="63">
        <v>-1011.2606571370152</v>
      </c>
      <c r="C11"/>
      <c r="D11" s="33">
        <v>21679.141047326088</v>
      </c>
    </row>
    <row r="12" spans="1:4">
      <c r="A12" s="9" t="s">
        <v>2</v>
      </c>
      <c r="B12" s="63">
        <v>304.80334950630186</v>
      </c>
      <c r="C12" s="53"/>
      <c r="D12" s="33">
        <v>23262.980425109537</v>
      </c>
    </row>
    <row r="13" spans="1:4">
      <c r="A13" s="9" t="s">
        <v>13</v>
      </c>
      <c r="B13" s="63">
        <v>-164.30077963076201</v>
      </c>
      <c r="D13" s="33">
        <v>24702.717751065633</v>
      </c>
    </row>
    <row r="14" spans="1:4">
      <c r="A14" s="9" t="s">
        <v>16</v>
      </c>
      <c r="B14" s="63">
        <v>-202.85893391310174</v>
      </c>
      <c r="D14" s="33">
        <v>24710.580318722736</v>
      </c>
    </row>
    <row r="15" spans="1:4">
      <c r="A15" s="17" t="s">
        <v>7</v>
      </c>
      <c r="B15" s="63">
        <v>1163.9072017493838</v>
      </c>
      <c r="D15" s="33">
        <v>25715.214943543328</v>
      </c>
    </row>
    <row r="16" spans="1:4">
      <c r="A16" s="17" t="s">
        <v>11</v>
      </c>
      <c r="B16" s="63">
        <v>1968.8597929710772</v>
      </c>
      <c r="D16" s="33">
        <v>29017.652738169298</v>
      </c>
    </row>
    <row r="29" spans="1:4">
      <c r="B29" s="6" t="s">
        <v>48</v>
      </c>
      <c r="D29" s="6" t="s">
        <v>40</v>
      </c>
    </row>
    <row r="30" spans="1:4">
      <c r="A30" s="29" t="s">
        <v>9</v>
      </c>
      <c r="B30">
        <v>-14.720870498772813</v>
      </c>
      <c r="D30">
        <v>15291.439270745679</v>
      </c>
    </row>
    <row r="31" spans="1:4">
      <c r="A31" s="9" t="s">
        <v>17</v>
      </c>
      <c r="B31">
        <v>-4.7810141213326851</v>
      </c>
      <c r="D31">
        <v>16783.500951281039</v>
      </c>
    </row>
    <row r="32" spans="1:4">
      <c r="A32" s="29" t="s">
        <v>52</v>
      </c>
      <c r="B32">
        <v>-7.1052166425244963</v>
      </c>
      <c r="D32">
        <v>17517.497549101747</v>
      </c>
    </row>
    <row r="33" spans="1:4">
      <c r="A33" s="29" t="s">
        <v>12</v>
      </c>
      <c r="B33">
        <v>-2.8227494593870515</v>
      </c>
      <c r="D33">
        <v>18459.577424896026</v>
      </c>
    </row>
    <row r="34" spans="1:4">
      <c r="A34" s="9" t="s">
        <v>3</v>
      </c>
      <c r="B34">
        <v>-5.0296750182367882</v>
      </c>
      <c r="D34">
        <v>19183.347255220942</v>
      </c>
    </row>
    <row r="35" spans="1:4">
      <c r="A35" s="9" t="s">
        <v>8</v>
      </c>
      <c r="B35">
        <v>0.44742711869770663</v>
      </c>
      <c r="D35">
        <v>19396.268134074846</v>
      </c>
    </row>
    <row r="36" spans="1:4">
      <c r="A36" s="9" t="s">
        <v>10</v>
      </c>
      <c r="B36">
        <v>-2.9774706055990841</v>
      </c>
      <c r="D36">
        <v>20061.167813058102</v>
      </c>
    </row>
    <row r="37" spans="1:4">
      <c r="A37" s="9" t="s">
        <v>1</v>
      </c>
      <c r="B37">
        <v>0.65483444630915277</v>
      </c>
      <c r="D37">
        <v>20818.567124688721</v>
      </c>
    </row>
    <row r="38" spans="1:4">
      <c r="A38" s="9" t="s">
        <v>4</v>
      </c>
      <c r="B38">
        <v>0.69591300417119373</v>
      </c>
      <c r="D38">
        <v>21489.919813442833</v>
      </c>
    </row>
    <row r="39" spans="1:4">
      <c r="A39" s="29" t="s">
        <v>49</v>
      </c>
      <c r="B39">
        <v>-4.6646712382626632</v>
      </c>
      <c r="D39">
        <v>21679.141047326088</v>
      </c>
    </row>
    <row r="40" spans="1:4">
      <c r="A40" s="9" t="s">
        <v>2</v>
      </c>
      <c r="B40">
        <v>1.3102506382944124</v>
      </c>
      <c r="D40">
        <v>23262.980425109537</v>
      </c>
    </row>
    <row r="41" spans="1:4">
      <c r="A41" s="9" t="s">
        <v>13</v>
      </c>
      <c r="B41">
        <v>-0.66511216007264773</v>
      </c>
      <c r="D41">
        <v>24702.717751065633</v>
      </c>
    </row>
    <row r="42" spans="1:4">
      <c r="A42" s="9" t="s">
        <v>16</v>
      </c>
      <c r="B42">
        <v>-0.82093957849868415</v>
      </c>
      <c r="D42">
        <v>24710.580318722736</v>
      </c>
    </row>
    <row r="43" spans="1:4">
      <c r="A43" s="17" t="s">
        <v>7</v>
      </c>
      <c r="B43">
        <v>4.5261422247672929</v>
      </c>
      <c r="D43">
        <v>25715.214943543328</v>
      </c>
    </row>
    <row r="44" spans="1:4">
      <c r="A44" s="17" t="s">
        <v>11</v>
      </c>
      <c r="B44">
        <v>6.7850415425961534</v>
      </c>
      <c r="D44">
        <v>29017.652738169298</v>
      </c>
    </row>
  </sheetData>
  <sortState ref="A30:D44">
    <sortCondition ref="D30:D44"/>
  </sortState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CALCULOS</vt:lpstr>
      <vt:lpstr>GASTO</vt:lpstr>
      <vt:lpstr>IMPUESTOS</vt:lpstr>
      <vt:lpstr>CUPO</vt:lpstr>
      <vt:lpstr>GANANCIA CONCIERTO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Arane Altuna Garitano</dc:creator>
  <cp:lastModifiedBy>Arane Altuna Garitano</cp:lastModifiedBy>
  <dcterms:created xsi:type="dcterms:W3CDTF">2015-01-18T17:12:41Z</dcterms:created>
  <dcterms:modified xsi:type="dcterms:W3CDTF">2015-06-23T17:45:20Z</dcterms:modified>
</cp:coreProperties>
</file>