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P\1_ANEXOS\Anexo II - Hojas de calculo\"/>
    </mc:Choice>
  </mc:AlternateContent>
  <bookViews>
    <workbookView xWindow="0" yWindow="0" windowWidth="21600" windowHeight="9330" firstSheet="1" activeTab="2"/>
  </bookViews>
  <sheets>
    <sheet name="Datos" sheetId="4" state="hidden" r:id="rId1"/>
    <sheet name="Pérdidas de carga_Tren A" sheetId="3" r:id="rId2"/>
    <sheet name="Pérdidas de carga_Tren B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89" i="6" l="1"/>
  <c r="BM288" i="6"/>
  <c r="AX282" i="6"/>
  <c r="L282" i="6"/>
  <c r="M282" i="6" s="1"/>
  <c r="G282" i="6"/>
  <c r="AX281" i="6"/>
  <c r="L281" i="6"/>
  <c r="M281" i="6" s="1"/>
  <c r="G281" i="6"/>
  <c r="AX280" i="6"/>
  <c r="L280" i="6"/>
  <c r="M280" i="6" s="1"/>
  <c r="G280" i="6"/>
  <c r="BB279" i="6"/>
  <c r="AX279" i="6"/>
  <c r="L279" i="6"/>
  <c r="M279" i="6" s="1"/>
  <c r="G279" i="6"/>
  <c r="BB278" i="6"/>
  <c r="AZ278" i="6"/>
  <c r="AX278" i="6"/>
  <c r="L278" i="6"/>
  <c r="M278" i="6" s="1"/>
  <c r="G278" i="6"/>
  <c r="AX277" i="6"/>
  <c r="L277" i="6"/>
  <c r="M277" i="6" s="1"/>
  <c r="G277" i="6"/>
  <c r="C277" i="6"/>
  <c r="C278" i="6" s="1"/>
  <c r="C276" i="6"/>
  <c r="BM271" i="6"/>
  <c r="BM272" i="6" s="1"/>
  <c r="BM270" i="6"/>
  <c r="AX264" i="6"/>
  <c r="L264" i="6"/>
  <c r="M264" i="6" s="1"/>
  <c r="G264" i="6"/>
  <c r="AX263" i="6"/>
  <c r="M263" i="6"/>
  <c r="L263" i="6"/>
  <c r="G263" i="6"/>
  <c r="AX262" i="6"/>
  <c r="L262" i="6"/>
  <c r="M262" i="6" s="1"/>
  <c r="G262" i="6"/>
  <c r="AX261" i="6"/>
  <c r="L261" i="6"/>
  <c r="M261" i="6" s="1"/>
  <c r="G261" i="6"/>
  <c r="BB260" i="6"/>
  <c r="AZ260" i="6"/>
  <c r="AX260" i="6"/>
  <c r="L260" i="6"/>
  <c r="M260" i="6" s="1"/>
  <c r="G260" i="6"/>
  <c r="C260" i="6"/>
  <c r="AX259" i="6"/>
  <c r="L259" i="6"/>
  <c r="M259" i="6" s="1"/>
  <c r="G259" i="6"/>
  <c r="C259" i="6"/>
  <c r="H259" i="6" s="1"/>
  <c r="AY259" i="6" s="1"/>
  <c r="C258" i="6"/>
  <c r="BM253" i="6"/>
  <c r="BM252" i="6"/>
  <c r="AX246" i="6"/>
  <c r="L246" i="6"/>
  <c r="M246" i="6" s="1"/>
  <c r="G246" i="6"/>
  <c r="AX245" i="6"/>
  <c r="L245" i="6"/>
  <c r="M245" i="6" s="1"/>
  <c r="G245" i="6"/>
  <c r="AX244" i="6"/>
  <c r="L244" i="6"/>
  <c r="M244" i="6" s="1"/>
  <c r="G244" i="6"/>
  <c r="AX243" i="6"/>
  <c r="L243" i="6"/>
  <c r="M243" i="6" s="1"/>
  <c r="G243" i="6"/>
  <c r="BB242" i="6"/>
  <c r="AZ242" i="6"/>
  <c r="AX242" i="6"/>
  <c r="M242" i="6"/>
  <c r="L242" i="6"/>
  <c r="G242" i="6"/>
  <c r="C242" i="6"/>
  <c r="AX241" i="6"/>
  <c r="L241" i="6"/>
  <c r="M241" i="6" s="1"/>
  <c r="G241" i="6"/>
  <c r="C241" i="6"/>
  <c r="H241" i="6" s="1"/>
  <c r="N241" i="6" s="1"/>
  <c r="C240" i="6"/>
  <c r="BM235" i="6"/>
  <c r="BM234" i="6"/>
  <c r="AX228" i="6"/>
  <c r="M228" i="6"/>
  <c r="L228" i="6"/>
  <c r="G228" i="6"/>
  <c r="AX227" i="6"/>
  <c r="M227" i="6"/>
  <c r="L227" i="6"/>
  <c r="G227" i="6"/>
  <c r="AX226" i="6"/>
  <c r="L226" i="6"/>
  <c r="M226" i="6" s="1"/>
  <c r="G226" i="6"/>
  <c r="AX225" i="6"/>
  <c r="L225" i="6"/>
  <c r="M225" i="6" s="1"/>
  <c r="G225" i="6"/>
  <c r="BB224" i="6"/>
  <c r="BB225" i="6" s="1"/>
  <c r="AZ224" i="6"/>
  <c r="AX224" i="6"/>
  <c r="M224" i="6"/>
  <c r="L224" i="6"/>
  <c r="G224" i="6"/>
  <c r="C224" i="6"/>
  <c r="AX223" i="6"/>
  <c r="AY223" i="6" s="1"/>
  <c r="L223" i="6"/>
  <c r="M223" i="6" s="1"/>
  <c r="H223" i="6"/>
  <c r="G223" i="6"/>
  <c r="C223" i="6"/>
  <c r="C222" i="6"/>
  <c r="BM217" i="6"/>
  <c r="BM216" i="6"/>
  <c r="AX210" i="6"/>
  <c r="M210" i="6"/>
  <c r="L210" i="6"/>
  <c r="G210" i="6"/>
  <c r="AX209" i="6"/>
  <c r="M209" i="6"/>
  <c r="L209" i="6"/>
  <c r="G209" i="6"/>
  <c r="AX208" i="6"/>
  <c r="L208" i="6"/>
  <c r="M208" i="6" s="1"/>
  <c r="G208" i="6"/>
  <c r="AX207" i="6"/>
  <c r="L207" i="6"/>
  <c r="M207" i="6" s="1"/>
  <c r="G207" i="6"/>
  <c r="BB206" i="6"/>
  <c r="BB207" i="6" s="1"/>
  <c r="AZ206" i="6"/>
  <c r="AX206" i="6"/>
  <c r="M206" i="6"/>
  <c r="L206" i="6"/>
  <c r="G206" i="6"/>
  <c r="C206" i="6"/>
  <c r="AX205" i="6"/>
  <c r="L205" i="6"/>
  <c r="M205" i="6" s="1"/>
  <c r="G205" i="6"/>
  <c r="H205" i="6" s="1"/>
  <c r="AY205" i="6" s="1"/>
  <c r="C205" i="6"/>
  <c r="C204" i="6"/>
  <c r="BM199" i="6"/>
  <c r="BM198" i="6"/>
  <c r="AX192" i="6"/>
  <c r="L192" i="6"/>
  <c r="M192" i="6" s="1"/>
  <c r="G192" i="6"/>
  <c r="AX191" i="6"/>
  <c r="L191" i="6"/>
  <c r="M191" i="6" s="1"/>
  <c r="G191" i="6"/>
  <c r="AX190" i="6"/>
  <c r="L190" i="6"/>
  <c r="M190" i="6" s="1"/>
  <c r="G190" i="6"/>
  <c r="AX189" i="6"/>
  <c r="L189" i="6"/>
  <c r="M189" i="6" s="1"/>
  <c r="G189" i="6"/>
  <c r="BB188" i="6"/>
  <c r="BB189" i="6" s="1"/>
  <c r="AZ188" i="6"/>
  <c r="AX188" i="6"/>
  <c r="L188" i="6"/>
  <c r="M188" i="6" s="1"/>
  <c r="G188" i="6"/>
  <c r="C188" i="6"/>
  <c r="AX187" i="6"/>
  <c r="L187" i="6"/>
  <c r="M187" i="6" s="1"/>
  <c r="G187" i="6"/>
  <c r="H187" i="6" s="1"/>
  <c r="C187" i="6"/>
  <c r="C186" i="6"/>
  <c r="BM181" i="6"/>
  <c r="BM180" i="6"/>
  <c r="AX174" i="6"/>
  <c r="L174" i="6"/>
  <c r="M174" i="6" s="1"/>
  <c r="G174" i="6"/>
  <c r="AX173" i="6"/>
  <c r="L173" i="6"/>
  <c r="M173" i="6" s="1"/>
  <c r="G173" i="6"/>
  <c r="AX172" i="6"/>
  <c r="L172" i="6"/>
  <c r="M172" i="6" s="1"/>
  <c r="G172" i="6"/>
  <c r="AX171" i="6"/>
  <c r="L171" i="6"/>
  <c r="M171" i="6" s="1"/>
  <c r="G171" i="6"/>
  <c r="BB170" i="6"/>
  <c r="BB171" i="6" s="1"/>
  <c r="AZ170" i="6"/>
  <c r="AX170" i="6"/>
  <c r="L170" i="6"/>
  <c r="M170" i="6" s="1"/>
  <c r="G170" i="6"/>
  <c r="AX169" i="6"/>
  <c r="L169" i="6"/>
  <c r="M169" i="6" s="1"/>
  <c r="G169" i="6"/>
  <c r="C169" i="6"/>
  <c r="H169" i="6" s="1"/>
  <c r="C168" i="6"/>
  <c r="BM163" i="6"/>
  <c r="BM162" i="6"/>
  <c r="AX156" i="6"/>
  <c r="L156" i="6"/>
  <c r="M156" i="6" s="1"/>
  <c r="G156" i="6"/>
  <c r="AX155" i="6"/>
  <c r="L155" i="6"/>
  <c r="M155" i="6" s="1"/>
  <c r="G155" i="6"/>
  <c r="AX154" i="6"/>
  <c r="L154" i="6"/>
  <c r="M154" i="6" s="1"/>
  <c r="G154" i="6"/>
  <c r="AX153" i="6"/>
  <c r="L153" i="6"/>
  <c r="M153" i="6" s="1"/>
  <c r="G153" i="6"/>
  <c r="BB152" i="6"/>
  <c r="BB153" i="6" s="1"/>
  <c r="AZ152" i="6"/>
  <c r="AX152" i="6"/>
  <c r="L152" i="6"/>
  <c r="M152" i="6" s="1"/>
  <c r="G152" i="6"/>
  <c r="AX151" i="6"/>
  <c r="L151" i="6"/>
  <c r="M151" i="6" s="1"/>
  <c r="G151" i="6"/>
  <c r="C151" i="6"/>
  <c r="C152" i="6" s="1"/>
  <c r="C150" i="6"/>
  <c r="BM145" i="6"/>
  <c r="BM144" i="6"/>
  <c r="AX138" i="6"/>
  <c r="L138" i="6"/>
  <c r="M138" i="6" s="1"/>
  <c r="G138" i="6"/>
  <c r="AX137" i="6"/>
  <c r="M137" i="6"/>
  <c r="L137" i="6"/>
  <c r="G137" i="6"/>
  <c r="AX136" i="6"/>
  <c r="L136" i="6"/>
  <c r="M136" i="6" s="1"/>
  <c r="G136" i="6"/>
  <c r="AX135" i="6"/>
  <c r="L135" i="6"/>
  <c r="M135" i="6" s="1"/>
  <c r="G135" i="6"/>
  <c r="BB134" i="6"/>
  <c r="AZ134" i="6"/>
  <c r="AX134" i="6"/>
  <c r="L134" i="6"/>
  <c r="M134" i="6" s="1"/>
  <c r="G134" i="6"/>
  <c r="AX133" i="6"/>
  <c r="L133" i="6"/>
  <c r="M133" i="6" s="1"/>
  <c r="G133" i="6"/>
  <c r="C133" i="6"/>
  <c r="C134" i="6" s="1"/>
  <c r="C132" i="6"/>
  <c r="BM127" i="6"/>
  <c r="BM126" i="6"/>
  <c r="AX120" i="6"/>
  <c r="L120" i="6"/>
  <c r="M120" i="6" s="1"/>
  <c r="G120" i="6"/>
  <c r="AX119" i="6"/>
  <c r="L119" i="6"/>
  <c r="M119" i="6" s="1"/>
  <c r="G119" i="6"/>
  <c r="AX118" i="6"/>
  <c r="L118" i="6"/>
  <c r="M118" i="6" s="1"/>
  <c r="G118" i="6"/>
  <c r="AX117" i="6"/>
  <c r="L117" i="6"/>
  <c r="M117" i="6" s="1"/>
  <c r="G117" i="6"/>
  <c r="BB116" i="6"/>
  <c r="AZ116" i="6"/>
  <c r="AX116" i="6"/>
  <c r="L116" i="6"/>
  <c r="M116" i="6" s="1"/>
  <c r="G116" i="6"/>
  <c r="C116" i="6"/>
  <c r="AX115" i="6"/>
  <c r="AY115" i="6" s="1"/>
  <c r="L115" i="6"/>
  <c r="M115" i="6" s="1"/>
  <c r="H115" i="6"/>
  <c r="G115" i="6"/>
  <c r="C115" i="6"/>
  <c r="C114" i="6"/>
  <c r="BM109" i="6"/>
  <c r="BM108" i="6"/>
  <c r="AX102" i="6"/>
  <c r="L102" i="6"/>
  <c r="M102" i="6" s="1"/>
  <c r="G102" i="6"/>
  <c r="AX101" i="6"/>
  <c r="L101" i="6"/>
  <c r="M101" i="6" s="1"/>
  <c r="G101" i="6"/>
  <c r="AX100" i="6"/>
  <c r="L100" i="6"/>
  <c r="M100" i="6" s="1"/>
  <c r="G100" i="6"/>
  <c r="AX99" i="6"/>
  <c r="L99" i="6"/>
  <c r="M99" i="6" s="1"/>
  <c r="G99" i="6"/>
  <c r="BB98" i="6"/>
  <c r="AZ98" i="6"/>
  <c r="AX98" i="6"/>
  <c r="M98" i="6"/>
  <c r="L98" i="6"/>
  <c r="G98" i="6"/>
  <c r="AX97" i="6"/>
  <c r="L97" i="6"/>
  <c r="M97" i="6" s="1"/>
  <c r="G97" i="6"/>
  <c r="H97" i="6" s="1"/>
  <c r="C97" i="6"/>
  <c r="C98" i="6" s="1"/>
  <c r="C96" i="6"/>
  <c r="BM91" i="6"/>
  <c r="BM90" i="6"/>
  <c r="AX84" i="6"/>
  <c r="L84" i="6"/>
  <c r="M84" i="6" s="1"/>
  <c r="G84" i="6"/>
  <c r="AX83" i="6"/>
  <c r="L83" i="6"/>
  <c r="M83" i="6" s="1"/>
  <c r="G83" i="6"/>
  <c r="AX82" i="6"/>
  <c r="L82" i="6"/>
  <c r="M82" i="6" s="1"/>
  <c r="G82" i="6"/>
  <c r="AX81" i="6"/>
  <c r="L81" i="6"/>
  <c r="M81" i="6" s="1"/>
  <c r="G81" i="6"/>
  <c r="BB80" i="6"/>
  <c r="AZ80" i="6"/>
  <c r="AX80" i="6"/>
  <c r="L80" i="6"/>
  <c r="M80" i="6" s="1"/>
  <c r="G80" i="6"/>
  <c r="AX79" i="6"/>
  <c r="L79" i="6"/>
  <c r="M79" i="6" s="1"/>
  <c r="G79" i="6"/>
  <c r="C79" i="6"/>
  <c r="C80" i="6" s="1"/>
  <c r="C78" i="6"/>
  <c r="BM73" i="6"/>
  <c r="BM72" i="6"/>
  <c r="AX66" i="6"/>
  <c r="L66" i="6"/>
  <c r="M66" i="6" s="1"/>
  <c r="G66" i="6"/>
  <c r="AX65" i="6"/>
  <c r="L65" i="6"/>
  <c r="M65" i="6" s="1"/>
  <c r="G65" i="6"/>
  <c r="AX64" i="6"/>
  <c r="L64" i="6"/>
  <c r="M64" i="6" s="1"/>
  <c r="G64" i="6"/>
  <c r="AX63" i="6"/>
  <c r="L63" i="6"/>
  <c r="M63" i="6" s="1"/>
  <c r="G63" i="6"/>
  <c r="BB62" i="6"/>
  <c r="BB63" i="6" s="1"/>
  <c r="AZ62" i="6"/>
  <c r="AX62" i="6"/>
  <c r="L62" i="6"/>
  <c r="M62" i="6" s="1"/>
  <c r="G62" i="6"/>
  <c r="C62" i="6"/>
  <c r="C63" i="6" s="1"/>
  <c r="C64" i="6" s="1"/>
  <c r="C65" i="6" s="1"/>
  <c r="C66" i="6" s="1"/>
  <c r="H66" i="6" s="1"/>
  <c r="AX61" i="6"/>
  <c r="L61" i="6"/>
  <c r="M61" i="6" s="1"/>
  <c r="G61" i="6"/>
  <c r="C61" i="6"/>
  <c r="H61" i="6" s="1"/>
  <c r="N61" i="6" s="1"/>
  <c r="C60" i="6"/>
  <c r="BM55" i="6"/>
  <c r="BM54" i="6"/>
  <c r="AX48" i="6"/>
  <c r="L48" i="6"/>
  <c r="M48" i="6" s="1"/>
  <c r="G48" i="6"/>
  <c r="AX47" i="6"/>
  <c r="L47" i="6"/>
  <c r="M47" i="6" s="1"/>
  <c r="H47" i="6"/>
  <c r="G47" i="6"/>
  <c r="AX46" i="6"/>
  <c r="L46" i="6"/>
  <c r="M46" i="6" s="1"/>
  <c r="G46" i="6"/>
  <c r="AX45" i="6"/>
  <c r="M45" i="6"/>
  <c r="L45" i="6"/>
  <c r="G45" i="6"/>
  <c r="BB44" i="6"/>
  <c r="AZ44" i="6"/>
  <c r="AX44" i="6"/>
  <c r="L44" i="6"/>
  <c r="M44" i="6" s="1"/>
  <c r="H44" i="6"/>
  <c r="G44" i="6"/>
  <c r="AX43" i="6"/>
  <c r="L43" i="6"/>
  <c r="M43" i="6" s="1"/>
  <c r="G43" i="6"/>
  <c r="C43" i="6"/>
  <c r="C44" i="6" s="1"/>
  <c r="C45" i="6" s="1"/>
  <c r="C46" i="6" s="1"/>
  <c r="C47" i="6" s="1"/>
  <c r="C48" i="6" s="1"/>
  <c r="H48" i="6" s="1"/>
  <c r="N48" i="6" s="1"/>
  <c r="BH48" i="6" s="1"/>
  <c r="C42" i="6"/>
  <c r="BM36" i="6"/>
  <c r="BM35" i="6"/>
  <c r="AX29" i="6"/>
  <c r="M29" i="6"/>
  <c r="L29" i="6"/>
  <c r="G29" i="6"/>
  <c r="AX28" i="6"/>
  <c r="L28" i="6"/>
  <c r="M28" i="6" s="1"/>
  <c r="G28" i="6"/>
  <c r="AX27" i="6"/>
  <c r="L27" i="6"/>
  <c r="M27" i="6" s="1"/>
  <c r="G27" i="6"/>
  <c r="AX26" i="6"/>
  <c r="L26" i="6"/>
  <c r="M26" i="6" s="1"/>
  <c r="G26" i="6"/>
  <c r="AZ25" i="6"/>
  <c r="AX25" i="6"/>
  <c r="L25" i="6"/>
  <c r="M25" i="6" s="1"/>
  <c r="G25" i="6"/>
  <c r="AX24" i="6"/>
  <c r="L24" i="6"/>
  <c r="M24" i="6" s="1"/>
  <c r="G24" i="6"/>
  <c r="C24" i="6"/>
  <c r="C25" i="6" s="1"/>
  <c r="C23" i="6"/>
  <c r="BM17" i="6"/>
  <c r="BM16" i="6"/>
  <c r="BM18" i="6" s="1"/>
  <c r="BM19" i="6" s="1"/>
  <c r="BM20" i="6" s="1"/>
  <c r="BQ5" i="6" s="1"/>
  <c r="AX10" i="6"/>
  <c r="M10" i="6"/>
  <c r="L10" i="6"/>
  <c r="G10" i="6"/>
  <c r="AX9" i="6"/>
  <c r="L9" i="6"/>
  <c r="M9" i="6" s="1"/>
  <c r="G9" i="6"/>
  <c r="AX8" i="6"/>
  <c r="AY8" i="6" s="1"/>
  <c r="L8" i="6"/>
  <c r="M8" i="6" s="1"/>
  <c r="H8" i="6"/>
  <c r="N8" i="6" s="1"/>
  <c r="G8" i="6"/>
  <c r="BC8" i="6" s="1"/>
  <c r="AX7" i="6"/>
  <c r="L7" i="6"/>
  <c r="M7" i="6" s="1"/>
  <c r="G7" i="6"/>
  <c r="AZ6" i="6"/>
  <c r="AX6" i="6"/>
  <c r="AY6" i="6" s="1"/>
  <c r="L6" i="6"/>
  <c r="M6" i="6" s="1"/>
  <c r="G6" i="6"/>
  <c r="H6" i="6" s="1"/>
  <c r="AX5" i="6"/>
  <c r="M5" i="6"/>
  <c r="L5" i="6"/>
  <c r="G5" i="6"/>
  <c r="C4" i="6"/>
  <c r="BM289" i="3"/>
  <c r="BM288" i="3"/>
  <c r="AX282" i="3"/>
  <c r="L282" i="3"/>
  <c r="M282" i="3" s="1"/>
  <c r="G282" i="3"/>
  <c r="AX281" i="3"/>
  <c r="L281" i="3"/>
  <c r="M281" i="3" s="1"/>
  <c r="G281" i="3"/>
  <c r="AX280" i="3"/>
  <c r="L280" i="3"/>
  <c r="M280" i="3" s="1"/>
  <c r="G280" i="3"/>
  <c r="BB279" i="3"/>
  <c r="AX279" i="3"/>
  <c r="L279" i="3"/>
  <c r="M279" i="3" s="1"/>
  <c r="G279" i="3"/>
  <c r="H279" i="3" s="1"/>
  <c r="AY279" i="3" s="1"/>
  <c r="BB278" i="3"/>
  <c r="AZ278" i="3"/>
  <c r="AX278" i="3"/>
  <c r="L278" i="3"/>
  <c r="M278" i="3" s="1"/>
  <c r="G278" i="3"/>
  <c r="AX277" i="3"/>
  <c r="L277" i="3"/>
  <c r="M277" i="3" s="1"/>
  <c r="G277" i="3"/>
  <c r="H277" i="3" s="1"/>
  <c r="C277" i="3"/>
  <c r="C278" i="3" s="1"/>
  <c r="C279" i="3" s="1"/>
  <c r="C280" i="3" s="1"/>
  <c r="C276" i="3"/>
  <c r="BM271" i="3"/>
  <c r="BM270" i="3"/>
  <c r="AX264" i="3"/>
  <c r="L264" i="3"/>
  <c r="M264" i="3" s="1"/>
  <c r="G264" i="3"/>
  <c r="AX263" i="3"/>
  <c r="L263" i="3"/>
  <c r="M263" i="3" s="1"/>
  <c r="G263" i="3"/>
  <c r="AX262" i="3"/>
  <c r="L262" i="3"/>
  <c r="M262" i="3" s="1"/>
  <c r="G262" i="3"/>
  <c r="AX261" i="3"/>
  <c r="L261" i="3"/>
  <c r="M261" i="3" s="1"/>
  <c r="G261" i="3"/>
  <c r="BB260" i="3"/>
  <c r="BB261" i="3" s="1"/>
  <c r="AZ260" i="3"/>
  <c r="AX260" i="3"/>
  <c r="L260" i="3"/>
  <c r="M260" i="3" s="1"/>
  <c r="G260" i="3"/>
  <c r="AX259" i="3"/>
  <c r="L259" i="3"/>
  <c r="M259" i="3" s="1"/>
  <c r="G259" i="3"/>
  <c r="C259" i="3"/>
  <c r="C258" i="3"/>
  <c r="BM253" i="3"/>
  <c r="BM252" i="3"/>
  <c r="AX246" i="3"/>
  <c r="L246" i="3"/>
  <c r="M246" i="3" s="1"/>
  <c r="G246" i="3"/>
  <c r="AX245" i="3"/>
  <c r="M245" i="3"/>
  <c r="L245" i="3"/>
  <c r="G245" i="3"/>
  <c r="AX244" i="3"/>
  <c r="L244" i="3"/>
  <c r="M244" i="3" s="1"/>
  <c r="G244" i="3"/>
  <c r="AX243" i="3"/>
  <c r="M243" i="3"/>
  <c r="L243" i="3"/>
  <c r="G243" i="3"/>
  <c r="BB242" i="3"/>
  <c r="AZ242" i="3"/>
  <c r="AX242" i="3"/>
  <c r="L242" i="3"/>
  <c r="M242" i="3" s="1"/>
  <c r="G242" i="3"/>
  <c r="AX241" i="3"/>
  <c r="L241" i="3"/>
  <c r="M241" i="3" s="1"/>
  <c r="G241" i="3"/>
  <c r="C241" i="3"/>
  <c r="C242" i="3" s="1"/>
  <c r="C243" i="3" s="1"/>
  <c r="C240" i="3"/>
  <c r="BM235" i="3"/>
  <c r="BM234" i="3"/>
  <c r="AX228" i="3"/>
  <c r="L228" i="3"/>
  <c r="M228" i="3" s="1"/>
  <c r="G228" i="3"/>
  <c r="AX227" i="3"/>
  <c r="L227" i="3"/>
  <c r="M227" i="3" s="1"/>
  <c r="G227" i="3"/>
  <c r="AX226" i="3"/>
  <c r="L226" i="3"/>
  <c r="M226" i="3" s="1"/>
  <c r="G226" i="3"/>
  <c r="AX225" i="3"/>
  <c r="L225" i="3"/>
  <c r="M225" i="3" s="1"/>
  <c r="G225" i="3"/>
  <c r="BB224" i="3"/>
  <c r="AZ224" i="3"/>
  <c r="AX224" i="3"/>
  <c r="L224" i="3"/>
  <c r="M224" i="3" s="1"/>
  <c r="G224" i="3"/>
  <c r="AX223" i="3"/>
  <c r="L223" i="3"/>
  <c r="M223" i="3" s="1"/>
  <c r="G223" i="3"/>
  <c r="C223" i="3"/>
  <c r="C222" i="3"/>
  <c r="BM217" i="3"/>
  <c r="BM216" i="3"/>
  <c r="AX210" i="3"/>
  <c r="L210" i="3"/>
  <c r="M210" i="3" s="1"/>
  <c r="G210" i="3"/>
  <c r="AX209" i="3"/>
  <c r="L209" i="3"/>
  <c r="M209" i="3" s="1"/>
  <c r="G209" i="3"/>
  <c r="AX208" i="3"/>
  <c r="L208" i="3"/>
  <c r="M208" i="3" s="1"/>
  <c r="G208" i="3"/>
  <c r="BB207" i="3"/>
  <c r="AX207" i="3"/>
  <c r="L207" i="3"/>
  <c r="M207" i="3" s="1"/>
  <c r="G207" i="3"/>
  <c r="BB206" i="3"/>
  <c r="AZ206" i="3"/>
  <c r="AX206" i="3"/>
  <c r="M206" i="3"/>
  <c r="L206" i="3"/>
  <c r="G206" i="3"/>
  <c r="AX205" i="3"/>
  <c r="L205" i="3"/>
  <c r="M205" i="3" s="1"/>
  <c r="G205" i="3"/>
  <c r="C205" i="3"/>
  <c r="H205" i="3" s="1"/>
  <c r="C204" i="3"/>
  <c r="BM199" i="3"/>
  <c r="BM198" i="3"/>
  <c r="AX192" i="3"/>
  <c r="L192" i="3"/>
  <c r="M192" i="3" s="1"/>
  <c r="G192" i="3"/>
  <c r="AX191" i="3"/>
  <c r="L191" i="3"/>
  <c r="M191" i="3" s="1"/>
  <c r="G191" i="3"/>
  <c r="AX190" i="3"/>
  <c r="L190" i="3"/>
  <c r="M190" i="3" s="1"/>
  <c r="G190" i="3"/>
  <c r="AX189" i="3"/>
  <c r="L189" i="3"/>
  <c r="M189" i="3" s="1"/>
  <c r="G189" i="3"/>
  <c r="BB188" i="3"/>
  <c r="BB189" i="3" s="1"/>
  <c r="AZ188" i="3"/>
  <c r="AX188" i="3"/>
  <c r="L188" i="3"/>
  <c r="M188" i="3" s="1"/>
  <c r="G188" i="3"/>
  <c r="AX187" i="3"/>
  <c r="M187" i="3"/>
  <c r="L187" i="3"/>
  <c r="G187" i="3"/>
  <c r="C187" i="3"/>
  <c r="C188" i="3" s="1"/>
  <c r="C189" i="3" s="1"/>
  <c r="C190" i="3" s="1"/>
  <c r="C186" i="3"/>
  <c r="BM181" i="3"/>
  <c r="BM180" i="3"/>
  <c r="AX174" i="3"/>
  <c r="L174" i="3"/>
  <c r="M174" i="3" s="1"/>
  <c r="G174" i="3"/>
  <c r="AX173" i="3"/>
  <c r="M173" i="3"/>
  <c r="L173" i="3"/>
  <c r="G173" i="3"/>
  <c r="AX172" i="3"/>
  <c r="M172" i="3"/>
  <c r="L172" i="3"/>
  <c r="G172" i="3"/>
  <c r="AX171" i="3"/>
  <c r="M171" i="3"/>
  <c r="L171" i="3"/>
  <c r="G171" i="3"/>
  <c r="BB170" i="3"/>
  <c r="AZ170" i="3"/>
  <c r="AX170" i="3"/>
  <c r="L170" i="3"/>
  <c r="M170" i="3" s="1"/>
  <c r="G170" i="3"/>
  <c r="AX169" i="3"/>
  <c r="L169" i="3"/>
  <c r="M169" i="3" s="1"/>
  <c r="G169" i="3"/>
  <c r="C169" i="3"/>
  <c r="C170" i="3" s="1"/>
  <c r="C171" i="3" s="1"/>
  <c r="C168" i="3"/>
  <c r="BM163" i="3"/>
  <c r="BM162" i="3"/>
  <c r="AX156" i="3"/>
  <c r="M156" i="3"/>
  <c r="L156" i="3"/>
  <c r="G156" i="3"/>
  <c r="AX155" i="3"/>
  <c r="L155" i="3"/>
  <c r="M155" i="3" s="1"/>
  <c r="G155" i="3"/>
  <c r="AX154" i="3"/>
  <c r="L154" i="3"/>
  <c r="M154" i="3" s="1"/>
  <c r="G154" i="3"/>
  <c r="AX153" i="3"/>
  <c r="L153" i="3"/>
  <c r="M153" i="3" s="1"/>
  <c r="G153" i="3"/>
  <c r="BB152" i="3"/>
  <c r="BB153" i="3" s="1"/>
  <c r="AZ152" i="3"/>
  <c r="AX152" i="3"/>
  <c r="L152" i="3"/>
  <c r="M152" i="3" s="1"/>
  <c r="G152" i="3"/>
  <c r="AX151" i="3"/>
  <c r="L151" i="3"/>
  <c r="M151" i="3" s="1"/>
  <c r="G151" i="3"/>
  <c r="C151" i="3"/>
  <c r="C152" i="3" s="1"/>
  <c r="C150" i="3"/>
  <c r="BM145" i="3"/>
  <c r="BM144" i="3"/>
  <c r="AX138" i="3"/>
  <c r="L138" i="3"/>
  <c r="M138" i="3" s="1"/>
  <c r="G138" i="3"/>
  <c r="AX137" i="3"/>
  <c r="M137" i="3"/>
  <c r="L137" i="3"/>
  <c r="G137" i="3"/>
  <c r="AX136" i="3"/>
  <c r="M136" i="3"/>
  <c r="L136" i="3"/>
  <c r="G136" i="3"/>
  <c r="AX135" i="3"/>
  <c r="M135" i="3"/>
  <c r="L135" i="3"/>
  <c r="G135" i="3"/>
  <c r="BB134" i="3"/>
  <c r="AZ134" i="3"/>
  <c r="AX134" i="3"/>
  <c r="L134" i="3"/>
  <c r="M134" i="3" s="1"/>
  <c r="G134" i="3"/>
  <c r="AX133" i="3"/>
  <c r="L133" i="3"/>
  <c r="M133" i="3" s="1"/>
  <c r="G133" i="3"/>
  <c r="C133" i="3"/>
  <c r="C134" i="3" s="1"/>
  <c r="C135" i="3" s="1"/>
  <c r="C132" i="3"/>
  <c r="BM127" i="3"/>
  <c r="BM126" i="3"/>
  <c r="AX120" i="3"/>
  <c r="L120" i="3"/>
  <c r="M120" i="3" s="1"/>
  <c r="G120" i="3"/>
  <c r="AX119" i="3"/>
  <c r="L119" i="3"/>
  <c r="M119" i="3" s="1"/>
  <c r="G119" i="3"/>
  <c r="AX118" i="3"/>
  <c r="M118" i="3"/>
  <c r="L118" i="3"/>
  <c r="G118" i="3"/>
  <c r="AX117" i="3"/>
  <c r="L117" i="3"/>
  <c r="M117" i="3" s="1"/>
  <c r="G117" i="3"/>
  <c r="BB116" i="3"/>
  <c r="BB117" i="3" s="1"/>
  <c r="AZ116" i="3"/>
  <c r="AX116" i="3"/>
  <c r="L116" i="3"/>
  <c r="M116" i="3" s="1"/>
  <c r="G116" i="3"/>
  <c r="AX115" i="3"/>
  <c r="M115" i="3"/>
  <c r="L115" i="3"/>
  <c r="G115" i="3"/>
  <c r="C115" i="3"/>
  <c r="C114" i="3"/>
  <c r="BM109" i="3"/>
  <c r="BM108" i="3"/>
  <c r="BM110" i="3" s="1"/>
  <c r="AX102" i="3"/>
  <c r="L102" i="3"/>
  <c r="M102" i="3" s="1"/>
  <c r="G102" i="3"/>
  <c r="AX101" i="3"/>
  <c r="M101" i="3"/>
  <c r="L101" i="3"/>
  <c r="G101" i="3"/>
  <c r="AX100" i="3"/>
  <c r="M100" i="3"/>
  <c r="L100" i="3"/>
  <c r="G100" i="3"/>
  <c r="AX99" i="3"/>
  <c r="M99" i="3"/>
  <c r="L99" i="3"/>
  <c r="G99" i="3"/>
  <c r="BB98" i="3"/>
  <c r="AZ98" i="3"/>
  <c r="AX98" i="3"/>
  <c r="L98" i="3"/>
  <c r="M98" i="3" s="1"/>
  <c r="G98" i="3"/>
  <c r="AX97" i="3"/>
  <c r="M97" i="3"/>
  <c r="L97" i="3"/>
  <c r="G97" i="3"/>
  <c r="C97" i="3"/>
  <c r="C96" i="3"/>
  <c r="BM91" i="3"/>
  <c r="BM92" i="3" s="1"/>
  <c r="BM90" i="3"/>
  <c r="AX84" i="3"/>
  <c r="L84" i="3"/>
  <c r="M84" i="3" s="1"/>
  <c r="G84" i="3"/>
  <c r="AX83" i="3"/>
  <c r="L83" i="3"/>
  <c r="M83" i="3" s="1"/>
  <c r="G83" i="3"/>
  <c r="AX82" i="3"/>
  <c r="L82" i="3"/>
  <c r="M82" i="3" s="1"/>
  <c r="G82" i="3"/>
  <c r="AX81" i="3"/>
  <c r="L81" i="3"/>
  <c r="M81" i="3" s="1"/>
  <c r="G81" i="3"/>
  <c r="BB80" i="3"/>
  <c r="BB81" i="3" s="1"/>
  <c r="AZ80" i="3"/>
  <c r="AX80" i="3"/>
  <c r="M80" i="3"/>
  <c r="L80" i="3"/>
  <c r="G80" i="3"/>
  <c r="AX79" i="3"/>
  <c r="L79" i="3"/>
  <c r="M79" i="3" s="1"/>
  <c r="G79" i="3"/>
  <c r="C79" i="3"/>
  <c r="C80" i="3" s="1"/>
  <c r="H80" i="3" s="1"/>
  <c r="N80" i="3" s="1"/>
  <c r="C78" i="3"/>
  <c r="BM73" i="3"/>
  <c r="BM72" i="3"/>
  <c r="AX66" i="3"/>
  <c r="L66" i="3"/>
  <c r="M66" i="3" s="1"/>
  <c r="G66" i="3"/>
  <c r="AX65" i="3"/>
  <c r="L65" i="3"/>
  <c r="M65" i="3" s="1"/>
  <c r="G65" i="3"/>
  <c r="AX64" i="3"/>
  <c r="L64" i="3"/>
  <c r="M64" i="3" s="1"/>
  <c r="G64" i="3"/>
  <c r="AX63" i="3"/>
  <c r="L63" i="3"/>
  <c r="M63" i="3" s="1"/>
  <c r="G63" i="3"/>
  <c r="BB62" i="3"/>
  <c r="BB63" i="3" s="1"/>
  <c r="AZ62" i="3"/>
  <c r="AX62" i="3"/>
  <c r="L62" i="3"/>
  <c r="M62" i="3" s="1"/>
  <c r="G62" i="3"/>
  <c r="AX61" i="3"/>
  <c r="L61" i="3"/>
  <c r="M61" i="3" s="1"/>
  <c r="G61" i="3"/>
  <c r="C61" i="3"/>
  <c r="C60" i="3"/>
  <c r="BM55" i="3"/>
  <c r="BM54" i="3"/>
  <c r="AX48" i="3"/>
  <c r="L48" i="3"/>
  <c r="M48" i="3" s="1"/>
  <c r="G48" i="3"/>
  <c r="AX47" i="3"/>
  <c r="L47" i="3"/>
  <c r="M47" i="3" s="1"/>
  <c r="G47" i="3"/>
  <c r="AX46" i="3"/>
  <c r="L46" i="3"/>
  <c r="M46" i="3" s="1"/>
  <c r="G46" i="3"/>
  <c r="AX45" i="3"/>
  <c r="L45" i="3"/>
  <c r="M45" i="3" s="1"/>
  <c r="G45" i="3"/>
  <c r="BB44" i="3"/>
  <c r="BB45" i="3" s="1"/>
  <c r="AZ44" i="3"/>
  <c r="AX44" i="3"/>
  <c r="L44" i="3"/>
  <c r="M44" i="3" s="1"/>
  <c r="G44" i="3"/>
  <c r="AX43" i="3"/>
  <c r="L43" i="3"/>
  <c r="M43" i="3" s="1"/>
  <c r="G43" i="3"/>
  <c r="C43" i="3"/>
  <c r="C42" i="3"/>
  <c r="BM36" i="3"/>
  <c r="BM35" i="3"/>
  <c r="AX29" i="3"/>
  <c r="L29" i="3"/>
  <c r="M29" i="3" s="1"/>
  <c r="G29" i="3"/>
  <c r="AX28" i="3"/>
  <c r="L28" i="3"/>
  <c r="M28" i="3" s="1"/>
  <c r="G28" i="3"/>
  <c r="AX27" i="3"/>
  <c r="L27" i="3"/>
  <c r="M27" i="3" s="1"/>
  <c r="G27" i="3"/>
  <c r="AX26" i="3"/>
  <c r="L26" i="3"/>
  <c r="M26" i="3" s="1"/>
  <c r="G26" i="3"/>
  <c r="AZ25" i="3"/>
  <c r="AX25" i="3"/>
  <c r="L25" i="3"/>
  <c r="M25" i="3" s="1"/>
  <c r="G25" i="3"/>
  <c r="AX24" i="3"/>
  <c r="M24" i="3"/>
  <c r="L24" i="3"/>
  <c r="G24" i="3"/>
  <c r="C24" i="3"/>
  <c r="C25" i="3" s="1"/>
  <c r="C23" i="3"/>
  <c r="BM17" i="3"/>
  <c r="BM16" i="3"/>
  <c r="AX10" i="3"/>
  <c r="L10" i="3"/>
  <c r="M10" i="3" s="1"/>
  <c r="G10" i="3"/>
  <c r="H10" i="3" s="1"/>
  <c r="AX9" i="3"/>
  <c r="L9" i="3"/>
  <c r="M9" i="3" s="1"/>
  <c r="G9" i="3"/>
  <c r="AX8" i="3"/>
  <c r="L8" i="3"/>
  <c r="M8" i="3" s="1"/>
  <c r="G8" i="3"/>
  <c r="H8" i="3" s="1"/>
  <c r="AX7" i="3"/>
  <c r="L7" i="3"/>
  <c r="M7" i="3" s="1"/>
  <c r="G7" i="3"/>
  <c r="AZ6" i="3"/>
  <c r="AX6" i="3"/>
  <c r="L6" i="3"/>
  <c r="M6" i="3" s="1"/>
  <c r="G6" i="3"/>
  <c r="H6" i="3" s="1"/>
  <c r="AX5" i="3"/>
  <c r="L5" i="3"/>
  <c r="M5" i="3" s="1"/>
  <c r="G5" i="3"/>
  <c r="C4" i="3"/>
  <c r="BM254" i="3" l="1"/>
  <c r="BM182" i="3"/>
  <c r="BM56" i="3"/>
  <c r="BM37" i="3"/>
  <c r="H242" i="3"/>
  <c r="N242" i="3" s="1"/>
  <c r="BC242" i="3" s="1"/>
  <c r="H189" i="3"/>
  <c r="BD189" i="3" s="1"/>
  <c r="BE189" i="3" s="1"/>
  <c r="BM146" i="3"/>
  <c r="H79" i="3"/>
  <c r="H43" i="3"/>
  <c r="AY43" i="3" s="1"/>
  <c r="AY6" i="3"/>
  <c r="C206" i="3"/>
  <c r="BF80" i="3"/>
  <c r="BG80" i="3" s="1"/>
  <c r="BD5" i="3"/>
  <c r="BE5" i="3" s="1"/>
  <c r="C81" i="3"/>
  <c r="H5" i="3"/>
  <c r="N5" i="3" s="1"/>
  <c r="BI5" i="3" s="1"/>
  <c r="BM18" i="3"/>
  <c r="BM19" i="3" s="1"/>
  <c r="BM20" i="3" s="1"/>
  <c r="BQ5" i="3" s="1"/>
  <c r="BA80" i="3"/>
  <c r="BM128" i="3"/>
  <c r="H133" i="3"/>
  <c r="BD133" i="3" s="1"/>
  <c r="BE133" i="3" s="1"/>
  <c r="BM164" i="3"/>
  <c r="H169" i="3"/>
  <c r="BM218" i="3"/>
  <c r="BM236" i="3"/>
  <c r="AY79" i="3"/>
  <c r="H241" i="3"/>
  <c r="AY241" i="3" s="1"/>
  <c r="BF6" i="3"/>
  <c r="BG6" i="3" s="1"/>
  <c r="BA6" i="3"/>
  <c r="N6" i="3"/>
  <c r="BH80" i="3"/>
  <c r="BI80" i="3"/>
  <c r="N8" i="3"/>
  <c r="BA8" i="3"/>
  <c r="BF8" i="3"/>
  <c r="BG8" i="3" s="1"/>
  <c r="AY8" i="3"/>
  <c r="N43" i="3"/>
  <c r="BF43" i="3"/>
  <c r="BG43" i="3" s="1"/>
  <c r="BC5" i="3"/>
  <c r="C26" i="3"/>
  <c r="H25" i="3"/>
  <c r="N10" i="3"/>
  <c r="BA10" i="3"/>
  <c r="BF10" i="3"/>
  <c r="BG10" i="3" s="1"/>
  <c r="AY10" i="3"/>
  <c r="C136" i="3"/>
  <c r="H135" i="3"/>
  <c r="AY135" i="3" s="1"/>
  <c r="BB135" i="3"/>
  <c r="BC6" i="3"/>
  <c r="H7" i="3"/>
  <c r="BD7" i="3" s="1"/>
  <c r="BE7" i="3" s="1"/>
  <c r="BD6" i="3"/>
  <c r="BE6" i="3" s="1"/>
  <c r="C44" i="3"/>
  <c r="C62" i="3"/>
  <c r="H61" i="3"/>
  <c r="BD61" i="3" s="1"/>
  <c r="BE61" i="3" s="1"/>
  <c r="N79" i="3"/>
  <c r="BA79" i="3"/>
  <c r="C82" i="3"/>
  <c r="H81" i="3"/>
  <c r="BD81" i="3" s="1"/>
  <c r="BE81" i="3" s="1"/>
  <c r="C116" i="3"/>
  <c r="H115" i="3"/>
  <c r="BD115" i="3" s="1"/>
  <c r="BE115" i="3" s="1"/>
  <c r="BF5" i="3"/>
  <c r="BG5" i="3" s="1"/>
  <c r="H9" i="3"/>
  <c r="AY9" i="3" s="1"/>
  <c r="C98" i="3"/>
  <c r="H97" i="3"/>
  <c r="BD97" i="3" s="1"/>
  <c r="BE97" i="3" s="1"/>
  <c r="BB99" i="3"/>
  <c r="BA5" i="3"/>
  <c r="BD8" i="3"/>
  <c r="BE8" i="3" s="1"/>
  <c r="BD10" i="3"/>
  <c r="BE10" i="3" s="1"/>
  <c r="H24" i="3"/>
  <c r="AY24" i="3" s="1"/>
  <c r="BM74" i="3"/>
  <c r="BD79" i="3"/>
  <c r="BE79" i="3" s="1"/>
  <c r="BF79" i="3"/>
  <c r="BG79" i="3" s="1"/>
  <c r="BC80" i="3"/>
  <c r="AY80" i="3"/>
  <c r="BD80" i="3"/>
  <c r="BE80" i="3" s="1"/>
  <c r="N189" i="3"/>
  <c r="BF189" i="3"/>
  <c r="BG189" i="3" s="1"/>
  <c r="BA189" i="3"/>
  <c r="H152" i="3"/>
  <c r="C153" i="3"/>
  <c r="C172" i="3"/>
  <c r="H171" i="3"/>
  <c r="BB171" i="3"/>
  <c r="BD170" i="3"/>
  <c r="BE170" i="3" s="1"/>
  <c r="BA133" i="3"/>
  <c r="H134" i="3"/>
  <c r="BD134" i="3" s="1"/>
  <c r="BE134" i="3" s="1"/>
  <c r="H151" i="3"/>
  <c r="BD151" i="3" s="1"/>
  <c r="BE151" i="3" s="1"/>
  <c r="BA169" i="3"/>
  <c r="H170" i="3"/>
  <c r="H187" i="3"/>
  <c r="AY187" i="3" s="1"/>
  <c r="AY205" i="3"/>
  <c r="C224" i="3"/>
  <c r="H223" i="3"/>
  <c r="BD223" i="3" s="1"/>
  <c r="BE223" i="3" s="1"/>
  <c r="C244" i="3"/>
  <c r="H243" i="3"/>
  <c r="AY243" i="3" s="1"/>
  <c r="N277" i="3"/>
  <c r="BD277" i="3"/>
  <c r="BE277" i="3" s="1"/>
  <c r="BA277" i="3"/>
  <c r="BF277" i="3"/>
  <c r="BG277" i="3" s="1"/>
  <c r="H188" i="3"/>
  <c r="AY188" i="3" s="1"/>
  <c r="AY189" i="3"/>
  <c r="BM200" i="3"/>
  <c r="BD205" i="3"/>
  <c r="BE205" i="3" s="1"/>
  <c r="C191" i="3"/>
  <c r="H190" i="3"/>
  <c r="BC189" i="3"/>
  <c r="N205" i="3"/>
  <c r="BA205" i="3"/>
  <c r="BF205" i="3"/>
  <c r="BG205" i="3" s="1"/>
  <c r="BF241" i="3"/>
  <c r="BG241" i="3" s="1"/>
  <c r="BB225" i="3"/>
  <c r="BB243" i="3"/>
  <c r="AY277" i="3"/>
  <c r="BD241" i="3"/>
  <c r="BE241" i="3" s="1"/>
  <c r="AY242" i="3"/>
  <c r="H280" i="3"/>
  <c r="AY280" i="3" s="1"/>
  <c r="C281" i="3"/>
  <c r="N279" i="3"/>
  <c r="BA279" i="3"/>
  <c r="BF279" i="3"/>
  <c r="BG279" i="3" s="1"/>
  <c r="BM290" i="3"/>
  <c r="C260" i="3"/>
  <c r="H259" i="3"/>
  <c r="BM272" i="3"/>
  <c r="H278" i="3"/>
  <c r="AY278" i="3" s="1"/>
  <c r="BD279" i="3"/>
  <c r="BE279" i="3" s="1"/>
  <c r="BH241" i="6"/>
  <c r="BI241" i="6"/>
  <c r="BD241" i="6"/>
  <c r="BE241" i="6" s="1"/>
  <c r="BC241" i="6"/>
  <c r="C170" i="6"/>
  <c r="AY169" i="6"/>
  <c r="C153" i="6"/>
  <c r="H152" i="6"/>
  <c r="AY152" i="6" s="1"/>
  <c r="AY97" i="6"/>
  <c r="C81" i="6"/>
  <c r="C82" i="6" s="1"/>
  <c r="C83" i="6" s="1"/>
  <c r="C84" i="6" s="1"/>
  <c r="H84" i="6" s="1"/>
  <c r="AY84" i="6" s="1"/>
  <c r="H80" i="6"/>
  <c r="BF80" i="6" s="1"/>
  <c r="BG80" i="6" s="1"/>
  <c r="H62" i="6"/>
  <c r="AY62" i="6" s="1"/>
  <c r="H63" i="6"/>
  <c r="BA63" i="6" s="1"/>
  <c r="AY44" i="6"/>
  <c r="H45" i="6"/>
  <c r="BA45" i="6" s="1"/>
  <c r="AY47" i="6"/>
  <c r="H43" i="6"/>
  <c r="BA43" i="6" s="1"/>
  <c r="H46" i="6"/>
  <c r="AY46" i="6" s="1"/>
  <c r="BM37" i="6"/>
  <c r="BM290" i="6"/>
  <c r="BM236" i="6"/>
  <c r="BM218" i="6"/>
  <c r="BM200" i="6"/>
  <c r="BM146" i="6"/>
  <c r="BM74" i="6"/>
  <c r="BF6" i="6"/>
  <c r="BG6" i="6" s="1"/>
  <c r="BA6" i="6"/>
  <c r="N6" i="6"/>
  <c r="BH8" i="6"/>
  <c r="BI8" i="6"/>
  <c r="N66" i="6"/>
  <c r="BF66" i="6"/>
  <c r="BG66" i="6" s="1"/>
  <c r="BA66" i="6"/>
  <c r="AY66" i="6"/>
  <c r="BA84" i="6"/>
  <c r="BF84" i="6"/>
  <c r="BG84" i="6" s="1"/>
  <c r="BI61" i="6"/>
  <c r="BH61" i="6"/>
  <c r="BC61" i="6"/>
  <c r="C26" i="6"/>
  <c r="H25" i="6"/>
  <c r="BD82" i="6"/>
  <c r="BE82" i="6" s="1"/>
  <c r="BF43" i="6"/>
  <c r="BG43" i="6" s="1"/>
  <c r="N47" i="6"/>
  <c r="BC47" i="6" s="1"/>
  <c r="BF47" i="6"/>
  <c r="BG47" i="6" s="1"/>
  <c r="BA47" i="6"/>
  <c r="BA62" i="6"/>
  <c r="N62" i="6"/>
  <c r="BD63" i="6"/>
  <c r="BE63" i="6" s="1"/>
  <c r="H83" i="6"/>
  <c r="N187" i="6"/>
  <c r="BF187" i="6"/>
  <c r="BG187" i="6" s="1"/>
  <c r="BA187" i="6"/>
  <c r="BC205" i="6"/>
  <c r="H7" i="6"/>
  <c r="BD7" i="6"/>
  <c r="BE7" i="6" s="1"/>
  <c r="BD44" i="6"/>
  <c r="BE44" i="6" s="1"/>
  <c r="BB45" i="6"/>
  <c r="BF48" i="6"/>
  <c r="BG48" i="6" s="1"/>
  <c r="BD62" i="6"/>
  <c r="BE62" i="6" s="1"/>
  <c r="H82" i="6"/>
  <c r="BD84" i="6"/>
  <c r="BE84" i="6" s="1"/>
  <c r="BF97" i="6"/>
  <c r="BG97" i="6" s="1"/>
  <c r="BA97" i="6"/>
  <c r="C99" i="6"/>
  <c r="H98" i="6"/>
  <c r="BD98" i="6" s="1"/>
  <c r="BE98" i="6" s="1"/>
  <c r="H5" i="6"/>
  <c r="BD5" i="6"/>
  <c r="BE5" i="6" s="1"/>
  <c r="BD6" i="6"/>
  <c r="BE6" i="6" s="1"/>
  <c r="BA8" i="6"/>
  <c r="BF8" i="6"/>
  <c r="BG8" i="6" s="1"/>
  <c r="H10" i="6"/>
  <c r="AY10" i="6" s="1"/>
  <c r="BD10" i="6"/>
  <c r="BE10" i="6" s="1"/>
  <c r="H24" i="6"/>
  <c r="BD24" i="6"/>
  <c r="BE24" i="6" s="1"/>
  <c r="BD43" i="6"/>
  <c r="BE43" i="6" s="1"/>
  <c r="BD48" i="6"/>
  <c r="BE48" i="6" s="1"/>
  <c r="AY48" i="6"/>
  <c r="BI48" i="6"/>
  <c r="BM56" i="6"/>
  <c r="N63" i="6"/>
  <c r="BF63" i="6"/>
  <c r="BG63" i="6" s="1"/>
  <c r="H65" i="6"/>
  <c r="H79" i="6"/>
  <c r="BD79" i="6" s="1"/>
  <c r="BE79" i="6" s="1"/>
  <c r="BA80" i="6"/>
  <c r="N80" i="6"/>
  <c r="H81" i="6"/>
  <c r="BB81" i="6"/>
  <c r="BD81" i="6" s="1"/>
  <c r="BE81" i="6" s="1"/>
  <c r="BM92" i="6"/>
  <c r="BD97" i="6"/>
  <c r="BE97" i="6" s="1"/>
  <c r="BB117" i="6"/>
  <c r="AY133" i="6"/>
  <c r="C135" i="6"/>
  <c r="H134" i="6"/>
  <c r="BD8" i="6"/>
  <c r="BE8" i="6" s="1"/>
  <c r="BA44" i="6"/>
  <c r="N44" i="6"/>
  <c r="BD47" i="6"/>
  <c r="BE47" i="6" s="1"/>
  <c r="BF61" i="6"/>
  <c r="BG61" i="6" s="1"/>
  <c r="BA61" i="6"/>
  <c r="BD66" i="6"/>
  <c r="BE66" i="6" s="1"/>
  <c r="BD61" i="6"/>
  <c r="BE61" i="6" s="1"/>
  <c r="AY79" i="6"/>
  <c r="AY98" i="6"/>
  <c r="BF152" i="6"/>
  <c r="BG152" i="6" s="1"/>
  <c r="H170" i="6"/>
  <c r="C171" i="6"/>
  <c r="H9" i="6"/>
  <c r="BD9" i="6" s="1"/>
  <c r="BE9" i="6" s="1"/>
  <c r="N43" i="6"/>
  <c r="BF44" i="6"/>
  <c r="BG44" i="6" s="1"/>
  <c r="BF45" i="6"/>
  <c r="BG45" i="6" s="1"/>
  <c r="BA48" i="6"/>
  <c r="AY61" i="6"/>
  <c r="BF62" i="6"/>
  <c r="BG62" i="6" s="1"/>
  <c r="AY63" i="6"/>
  <c r="H64" i="6"/>
  <c r="AY64" i="6" s="1"/>
  <c r="N97" i="6"/>
  <c r="BB99" i="6"/>
  <c r="BF115" i="6"/>
  <c r="BG115" i="6" s="1"/>
  <c r="BA115" i="6"/>
  <c r="BD115" i="6"/>
  <c r="BE115" i="6" s="1"/>
  <c r="N115" i="6"/>
  <c r="C117" i="6"/>
  <c r="H116" i="6"/>
  <c r="BD116" i="6" s="1"/>
  <c r="BE116" i="6" s="1"/>
  <c r="BB135" i="6"/>
  <c r="BD152" i="6"/>
  <c r="BE152" i="6" s="1"/>
  <c r="BD187" i="6"/>
  <c r="BE187" i="6" s="1"/>
  <c r="BC48" i="6"/>
  <c r="BM110" i="6"/>
  <c r="BD133" i="6"/>
  <c r="BE133" i="6" s="1"/>
  <c r="N205" i="6"/>
  <c r="BF205" i="6"/>
  <c r="BG205" i="6" s="1"/>
  <c r="BA205" i="6"/>
  <c r="BD205" i="6"/>
  <c r="BE205" i="6" s="1"/>
  <c r="H133" i="6"/>
  <c r="H151" i="6"/>
  <c r="AY151" i="6" s="1"/>
  <c r="AY187" i="6"/>
  <c r="H188" i="6"/>
  <c r="C189" i="6"/>
  <c r="BM164" i="6"/>
  <c r="H206" i="6"/>
  <c r="C207" i="6"/>
  <c r="H277" i="6"/>
  <c r="BM128" i="6"/>
  <c r="N169" i="6"/>
  <c r="BC169" i="6" s="1"/>
  <c r="BF169" i="6"/>
  <c r="BG169" i="6" s="1"/>
  <c r="BA169" i="6"/>
  <c r="BD169" i="6"/>
  <c r="BE169" i="6" s="1"/>
  <c r="BM182" i="6"/>
  <c r="BC187" i="6"/>
  <c r="N223" i="6"/>
  <c r="BC223" i="6" s="1"/>
  <c r="BF223" i="6"/>
  <c r="BG223" i="6" s="1"/>
  <c r="BA223" i="6"/>
  <c r="BD223" i="6"/>
  <c r="BE223" i="6" s="1"/>
  <c r="C243" i="6"/>
  <c r="H242" i="6"/>
  <c r="AY242" i="6" s="1"/>
  <c r="BB261" i="6"/>
  <c r="H224" i="6"/>
  <c r="C225" i="6"/>
  <c r="BD259" i="6"/>
  <c r="BE259" i="6" s="1"/>
  <c r="BB243" i="6"/>
  <c r="BD242" i="6"/>
  <c r="BE242" i="6" s="1"/>
  <c r="BF259" i="6"/>
  <c r="BG259" i="6" s="1"/>
  <c r="BA259" i="6"/>
  <c r="N259" i="6"/>
  <c r="C261" i="6"/>
  <c r="H260" i="6"/>
  <c r="BD260" i="6" s="1"/>
  <c r="BE260" i="6" s="1"/>
  <c r="BM254" i="6"/>
  <c r="BF241" i="6"/>
  <c r="BG241" i="6" s="1"/>
  <c r="BA241" i="6"/>
  <c r="AY241" i="6"/>
  <c r="H278" i="6"/>
  <c r="C279" i="6"/>
  <c r="BD243" i="3" l="1"/>
  <c r="BE243" i="3" s="1"/>
  <c r="N241" i="3"/>
  <c r="BC241" i="3" s="1"/>
  <c r="BF242" i="3"/>
  <c r="BG242" i="3" s="1"/>
  <c r="BD242" i="3"/>
  <c r="BE242" i="3" s="1"/>
  <c r="BA241" i="3"/>
  <c r="BA242" i="3"/>
  <c r="AY81" i="3"/>
  <c r="BD43" i="3"/>
  <c r="BE43" i="3" s="1"/>
  <c r="BA43" i="3"/>
  <c r="BH5" i="3"/>
  <c r="N169" i="3"/>
  <c r="BF169" i="3"/>
  <c r="BG169" i="3" s="1"/>
  <c r="BD169" i="3"/>
  <c r="BE169" i="3" s="1"/>
  <c r="BD188" i="3"/>
  <c r="BE188" i="3" s="1"/>
  <c r="BD171" i="3"/>
  <c r="BE171" i="3" s="1"/>
  <c r="N133" i="3"/>
  <c r="BF133" i="3"/>
  <c r="BG133" i="3" s="1"/>
  <c r="AY5" i="3"/>
  <c r="AY133" i="3"/>
  <c r="AY61" i="3"/>
  <c r="BD135" i="3"/>
  <c r="BE135" i="3" s="1"/>
  <c r="H206" i="3"/>
  <c r="C207" i="3"/>
  <c r="AY169" i="3"/>
  <c r="BF152" i="3"/>
  <c r="BG152" i="3" s="1"/>
  <c r="BA152" i="3"/>
  <c r="N152" i="3"/>
  <c r="AY152" i="3"/>
  <c r="BD152" i="3"/>
  <c r="BE152" i="3" s="1"/>
  <c r="BI189" i="3"/>
  <c r="BH189" i="3"/>
  <c r="C63" i="3"/>
  <c r="H62" i="3"/>
  <c r="N190" i="3"/>
  <c r="BA190" i="3"/>
  <c r="AY190" i="3"/>
  <c r="BF190" i="3"/>
  <c r="BG190" i="3" s="1"/>
  <c r="BA25" i="3"/>
  <c r="N25" i="3"/>
  <c r="BF25" i="3"/>
  <c r="BG25" i="3" s="1"/>
  <c r="BD25" i="3"/>
  <c r="BE25" i="3" s="1"/>
  <c r="BJ80" i="3"/>
  <c r="BK80" i="3" s="1"/>
  <c r="BL80" i="3" s="1"/>
  <c r="BI6" i="3"/>
  <c r="BH6" i="3"/>
  <c r="BF259" i="3"/>
  <c r="BG259" i="3" s="1"/>
  <c r="N259" i="3"/>
  <c r="BA259" i="3"/>
  <c r="BA151" i="3"/>
  <c r="BF151" i="3"/>
  <c r="BG151" i="3" s="1"/>
  <c r="N151" i="3"/>
  <c r="BF24" i="3"/>
  <c r="BG24" i="3" s="1"/>
  <c r="N24" i="3"/>
  <c r="BA24" i="3"/>
  <c r="H98" i="3"/>
  <c r="C99" i="3"/>
  <c r="C117" i="3"/>
  <c r="H116" i="3"/>
  <c r="H281" i="3"/>
  <c r="C282" i="3"/>
  <c r="H282" i="3" s="1"/>
  <c r="BD259" i="3"/>
  <c r="BE259" i="3" s="1"/>
  <c r="AY259" i="3"/>
  <c r="BH241" i="3"/>
  <c r="BH205" i="3"/>
  <c r="BC205" i="3"/>
  <c r="BI205" i="3"/>
  <c r="C192" i="3"/>
  <c r="H192" i="3" s="1"/>
  <c r="H191" i="3"/>
  <c r="BF188" i="3"/>
  <c r="BG188" i="3" s="1"/>
  <c r="BA188" i="3"/>
  <c r="N188" i="3"/>
  <c r="BH242" i="3"/>
  <c r="BI242" i="3"/>
  <c r="BF187" i="3"/>
  <c r="BG187" i="3" s="1"/>
  <c r="N187" i="3"/>
  <c r="BA187" i="3"/>
  <c r="BF134" i="3"/>
  <c r="BG134" i="3" s="1"/>
  <c r="BA134" i="3"/>
  <c r="N134" i="3"/>
  <c r="BF171" i="3"/>
  <c r="BG171" i="3" s="1"/>
  <c r="BA171" i="3"/>
  <c r="N171" i="3"/>
  <c r="BD187" i="3"/>
  <c r="BE187" i="3" s="1"/>
  <c r="N81" i="3"/>
  <c r="BF81" i="3"/>
  <c r="BG81" i="3" s="1"/>
  <c r="BA81" i="3"/>
  <c r="H44" i="3"/>
  <c r="C45" i="3"/>
  <c r="BF135" i="3"/>
  <c r="BG135" i="3" s="1"/>
  <c r="BA135" i="3"/>
  <c r="N135" i="3"/>
  <c r="C27" i="3"/>
  <c r="H26" i="3"/>
  <c r="AY25" i="3"/>
  <c r="C245" i="3"/>
  <c r="H244" i="3"/>
  <c r="C225" i="3"/>
  <c r="H224" i="3"/>
  <c r="BF97" i="3"/>
  <c r="BG97" i="3" s="1"/>
  <c r="BA97" i="3"/>
  <c r="N97" i="3"/>
  <c r="BF115" i="3"/>
  <c r="BG115" i="3" s="1"/>
  <c r="BA115" i="3"/>
  <c r="N115" i="3"/>
  <c r="BA7" i="3"/>
  <c r="BF7" i="3"/>
  <c r="BG7" i="3" s="1"/>
  <c r="N7" i="3"/>
  <c r="BH279" i="3"/>
  <c r="BI279" i="3"/>
  <c r="AY115" i="3"/>
  <c r="BH79" i="3"/>
  <c r="BC79" i="3"/>
  <c r="BI79" i="3"/>
  <c r="C261" i="3"/>
  <c r="H260" i="3"/>
  <c r="BF278" i="3"/>
  <c r="BG278" i="3" s="1"/>
  <c r="BD278" i="3"/>
  <c r="BE278" i="3" s="1"/>
  <c r="N278" i="3"/>
  <c r="BA278" i="3"/>
  <c r="BF280" i="3"/>
  <c r="BG280" i="3" s="1"/>
  <c r="BA280" i="3"/>
  <c r="N280" i="3"/>
  <c r="BD280" i="3"/>
  <c r="BE280" i="3" s="1"/>
  <c r="BD190" i="3"/>
  <c r="BE190" i="3" s="1"/>
  <c r="BI277" i="3"/>
  <c r="BH277" i="3"/>
  <c r="N243" i="3"/>
  <c r="BA243" i="3"/>
  <c r="BF243" i="3"/>
  <c r="BG243" i="3" s="1"/>
  <c r="N223" i="3"/>
  <c r="BA223" i="3"/>
  <c r="BF223" i="3"/>
  <c r="BG223" i="3" s="1"/>
  <c r="AY223" i="3"/>
  <c r="N170" i="3"/>
  <c r="BA170" i="3"/>
  <c r="BF170" i="3"/>
  <c r="BG170" i="3" s="1"/>
  <c r="C173" i="3"/>
  <c r="H172" i="3"/>
  <c r="H153" i="3"/>
  <c r="C154" i="3"/>
  <c r="AY171" i="3"/>
  <c r="AY134" i="3"/>
  <c r="BA9" i="3"/>
  <c r="BF9" i="3"/>
  <c r="BG9" i="3" s="1"/>
  <c r="N9" i="3"/>
  <c r="H82" i="3"/>
  <c r="C83" i="3"/>
  <c r="AY170" i="3"/>
  <c r="AY97" i="3"/>
  <c r="BF61" i="3"/>
  <c r="BG61" i="3" s="1"/>
  <c r="N61" i="3"/>
  <c r="BA61" i="3"/>
  <c r="AY151" i="3"/>
  <c r="H136" i="3"/>
  <c r="C137" i="3"/>
  <c r="BD9" i="3"/>
  <c r="BE9" i="3" s="1"/>
  <c r="BI10" i="3"/>
  <c r="BH10" i="3"/>
  <c r="BJ10" i="3" s="1"/>
  <c r="BK10" i="3" s="1"/>
  <c r="BL10" i="3" s="1"/>
  <c r="BC10" i="3"/>
  <c r="BD24" i="3"/>
  <c r="BE24" i="3" s="1"/>
  <c r="BJ5" i="3"/>
  <c r="BK5" i="3" s="1"/>
  <c r="BL5" i="3" s="1"/>
  <c r="BH43" i="3"/>
  <c r="BI43" i="3"/>
  <c r="BC43" i="3"/>
  <c r="BI8" i="3"/>
  <c r="BH8" i="3"/>
  <c r="BJ8" i="3" s="1"/>
  <c r="BK8" i="3" s="1"/>
  <c r="BL8" i="3" s="1"/>
  <c r="BC8" i="3"/>
  <c r="AY7" i="3"/>
  <c r="BJ241" i="6"/>
  <c r="BK241" i="6" s="1"/>
  <c r="BD151" i="6"/>
  <c r="BE151" i="6" s="1"/>
  <c r="BA152" i="6"/>
  <c r="N152" i="6"/>
  <c r="C154" i="6"/>
  <c r="H153" i="6"/>
  <c r="N84" i="6"/>
  <c r="BD80" i="6"/>
  <c r="BE80" i="6" s="1"/>
  <c r="AY80" i="6"/>
  <c r="N45" i="6"/>
  <c r="BA46" i="6"/>
  <c r="BD45" i="6"/>
  <c r="BE45" i="6" s="1"/>
  <c r="BF46" i="6"/>
  <c r="BG46" i="6" s="1"/>
  <c r="AY43" i="6"/>
  <c r="N46" i="6"/>
  <c r="BI46" i="6" s="1"/>
  <c r="BD46" i="6"/>
  <c r="BE46" i="6" s="1"/>
  <c r="AY45" i="6"/>
  <c r="AY278" i="6"/>
  <c r="BF278" i="6"/>
  <c r="BG278" i="6" s="1"/>
  <c r="N278" i="6"/>
  <c r="BA278" i="6"/>
  <c r="C262" i="6"/>
  <c r="H261" i="6"/>
  <c r="BD278" i="6"/>
  <c r="BE278" i="6" s="1"/>
  <c r="BF206" i="6"/>
  <c r="BG206" i="6" s="1"/>
  <c r="BA206" i="6"/>
  <c r="N206" i="6"/>
  <c r="BD206" i="6"/>
  <c r="BE206" i="6" s="1"/>
  <c r="AY206" i="6"/>
  <c r="C172" i="6"/>
  <c r="H171" i="6"/>
  <c r="BF25" i="6"/>
  <c r="BG25" i="6" s="1"/>
  <c r="BA25" i="6"/>
  <c r="N25" i="6"/>
  <c r="AY25" i="6"/>
  <c r="BA277" i="6"/>
  <c r="BF277" i="6"/>
  <c r="BG277" i="6" s="1"/>
  <c r="N277" i="6"/>
  <c r="AY277" i="6"/>
  <c r="C190" i="6"/>
  <c r="H189" i="6"/>
  <c r="BH97" i="6"/>
  <c r="BC97" i="6"/>
  <c r="BI97" i="6"/>
  <c r="BH46" i="6"/>
  <c r="BF170" i="6"/>
  <c r="BG170" i="6" s="1"/>
  <c r="BA170" i="6"/>
  <c r="N170" i="6"/>
  <c r="BD170" i="6"/>
  <c r="BE170" i="6" s="1"/>
  <c r="AY170" i="6"/>
  <c r="BI47" i="6"/>
  <c r="BH47" i="6"/>
  <c r="BJ61" i="6"/>
  <c r="BK61" i="6" s="1"/>
  <c r="BH84" i="6"/>
  <c r="BJ84" i="6" s="1"/>
  <c r="BK84" i="6" s="1"/>
  <c r="BL84" i="6" s="1"/>
  <c r="BI84" i="6"/>
  <c r="BD25" i="6"/>
  <c r="BE25" i="6" s="1"/>
  <c r="AY260" i="6"/>
  <c r="C244" i="6"/>
  <c r="H243" i="6"/>
  <c r="BD243" i="6" s="1"/>
  <c r="BE243" i="6" s="1"/>
  <c r="BH223" i="6"/>
  <c r="BI223" i="6"/>
  <c r="BD277" i="6"/>
  <c r="BE277" i="6" s="1"/>
  <c r="BF188" i="6"/>
  <c r="BG188" i="6" s="1"/>
  <c r="BA188" i="6"/>
  <c r="N188" i="6"/>
  <c r="BD188" i="6"/>
  <c r="BE188" i="6" s="1"/>
  <c r="AY188" i="6"/>
  <c r="BF133" i="6"/>
  <c r="BG133" i="6" s="1"/>
  <c r="BA133" i="6"/>
  <c r="N133" i="6"/>
  <c r="BI115" i="6"/>
  <c r="BC115" i="6"/>
  <c r="BH115" i="6"/>
  <c r="BL61" i="6"/>
  <c r="BI44" i="6"/>
  <c r="BH44" i="6"/>
  <c r="BJ44" i="6" s="1"/>
  <c r="BK44" i="6" s="1"/>
  <c r="BL44" i="6" s="1"/>
  <c r="BC44" i="6"/>
  <c r="BA134" i="6"/>
  <c r="N134" i="6"/>
  <c r="BF134" i="6"/>
  <c r="BG134" i="6" s="1"/>
  <c r="AY134" i="6"/>
  <c r="BA81" i="6"/>
  <c r="BF81" i="6"/>
  <c r="BG81" i="6" s="1"/>
  <c r="N81" i="6"/>
  <c r="BF79" i="6"/>
  <c r="BG79" i="6" s="1"/>
  <c r="BA79" i="6"/>
  <c r="N79" i="6"/>
  <c r="BI63" i="6"/>
  <c r="BH63" i="6"/>
  <c r="BJ63" i="6" s="1"/>
  <c r="BK63" i="6" s="1"/>
  <c r="BL63" i="6" s="1"/>
  <c r="BC63" i="6"/>
  <c r="BF82" i="6"/>
  <c r="BG82" i="6" s="1"/>
  <c r="BA82" i="6"/>
  <c r="N82" i="6"/>
  <c r="BF7" i="6"/>
  <c r="BG7" i="6" s="1"/>
  <c r="BA7" i="6"/>
  <c r="N7" i="6"/>
  <c r="BD134" i="6"/>
  <c r="BE134" i="6" s="1"/>
  <c r="N83" i="6"/>
  <c r="BF83" i="6"/>
  <c r="BG83" i="6" s="1"/>
  <c r="BA83" i="6"/>
  <c r="AY83" i="6"/>
  <c r="BD83" i="6"/>
  <c r="BE83" i="6" s="1"/>
  <c r="BJ48" i="6"/>
  <c r="BK48" i="6" s="1"/>
  <c r="BL48" i="6" s="1"/>
  <c r="BJ8" i="6"/>
  <c r="BK8" i="6" s="1"/>
  <c r="BL8" i="6" s="1"/>
  <c r="AY7" i="6"/>
  <c r="BF224" i="6"/>
  <c r="BG224" i="6" s="1"/>
  <c r="BA224" i="6"/>
  <c r="N224" i="6"/>
  <c r="BD224" i="6"/>
  <c r="BE224" i="6" s="1"/>
  <c r="AY224" i="6"/>
  <c r="BA116" i="6"/>
  <c r="N116" i="6"/>
  <c r="BF116" i="6"/>
  <c r="BG116" i="6" s="1"/>
  <c r="C100" i="6"/>
  <c r="H99" i="6"/>
  <c r="BD99" i="6" s="1"/>
  <c r="BE99" i="6" s="1"/>
  <c r="BH66" i="6"/>
  <c r="BI66" i="6"/>
  <c r="BI6" i="6"/>
  <c r="BH6" i="6"/>
  <c r="BI259" i="6"/>
  <c r="BC259" i="6"/>
  <c r="BH259" i="6"/>
  <c r="BA242" i="6"/>
  <c r="N242" i="6"/>
  <c r="BF242" i="6"/>
  <c r="BG242" i="6" s="1"/>
  <c r="BI169" i="6"/>
  <c r="BH169" i="6"/>
  <c r="C118" i="6"/>
  <c r="H117" i="6"/>
  <c r="BI43" i="6"/>
  <c r="BC43" i="6"/>
  <c r="BH43" i="6"/>
  <c r="BA10" i="6"/>
  <c r="N10" i="6"/>
  <c r="BF10" i="6"/>
  <c r="BG10" i="6" s="1"/>
  <c r="BI62" i="6"/>
  <c r="BH62" i="6"/>
  <c r="BC62" i="6"/>
  <c r="C27" i="6"/>
  <c r="H26" i="6"/>
  <c r="H279" i="6"/>
  <c r="C280" i="6"/>
  <c r="BL241" i="6"/>
  <c r="BA260" i="6"/>
  <c r="N260" i="6"/>
  <c r="BF260" i="6"/>
  <c r="BG260" i="6" s="1"/>
  <c r="C226" i="6"/>
  <c r="H225" i="6"/>
  <c r="C208" i="6"/>
  <c r="H207" i="6"/>
  <c r="BF151" i="6"/>
  <c r="BG151" i="6" s="1"/>
  <c r="BA151" i="6"/>
  <c r="N151" i="6"/>
  <c r="BH205" i="6"/>
  <c r="BJ205" i="6" s="1"/>
  <c r="BK205" i="6" s="1"/>
  <c r="BL205" i="6" s="1"/>
  <c r="BI205" i="6"/>
  <c r="BC66" i="6"/>
  <c r="AY116" i="6"/>
  <c r="BF64" i="6"/>
  <c r="BG64" i="6" s="1"/>
  <c r="BA64" i="6"/>
  <c r="N64" i="6"/>
  <c r="BD64" i="6"/>
  <c r="BE64" i="6" s="1"/>
  <c r="BI45" i="6"/>
  <c r="BH45" i="6"/>
  <c r="BC45" i="6"/>
  <c r="BA9" i="6"/>
  <c r="N9" i="6"/>
  <c r="BF9" i="6"/>
  <c r="BG9" i="6" s="1"/>
  <c r="AY9" i="6"/>
  <c r="BI152" i="6"/>
  <c r="BC152" i="6"/>
  <c r="BH152" i="6"/>
  <c r="C136" i="6"/>
  <c r="H135" i="6"/>
  <c r="BD135" i="6" s="1"/>
  <c r="BE135" i="6" s="1"/>
  <c r="BI80" i="6"/>
  <c r="BH80" i="6"/>
  <c r="BJ80" i="6" s="1"/>
  <c r="BK80" i="6" s="1"/>
  <c r="BL80" i="6" s="1"/>
  <c r="BC80" i="6"/>
  <c r="N65" i="6"/>
  <c r="BF65" i="6"/>
  <c r="BG65" i="6" s="1"/>
  <c r="BA65" i="6"/>
  <c r="BD65" i="6"/>
  <c r="BE65" i="6" s="1"/>
  <c r="BF24" i="6"/>
  <c r="BG24" i="6" s="1"/>
  <c r="N24" i="6"/>
  <c r="BA24" i="6"/>
  <c r="N5" i="6"/>
  <c r="BF5" i="6"/>
  <c r="BG5" i="6" s="1"/>
  <c r="BA5" i="6"/>
  <c r="BA98" i="6"/>
  <c r="N98" i="6"/>
  <c r="BF98" i="6"/>
  <c r="BG98" i="6" s="1"/>
  <c r="BC84" i="6"/>
  <c r="AY81" i="6"/>
  <c r="BC6" i="6"/>
  <c r="BI187" i="6"/>
  <c r="BH187" i="6"/>
  <c r="AY82" i="6"/>
  <c r="AY24" i="6"/>
  <c r="AY65" i="6"/>
  <c r="AY5" i="6"/>
  <c r="BI241" i="3" l="1"/>
  <c r="BJ189" i="3"/>
  <c r="BK189" i="3" s="1"/>
  <c r="BL189" i="3" s="1"/>
  <c r="BD206" i="3"/>
  <c r="BE206" i="3" s="1"/>
  <c r="BF206" i="3"/>
  <c r="BG206" i="3" s="1"/>
  <c r="BA206" i="3"/>
  <c r="N206" i="3"/>
  <c r="AY206" i="3"/>
  <c r="BJ277" i="3"/>
  <c r="BK277" i="3" s="1"/>
  <c r="BL277" i="3" s="1"/>
  <c r="BJ242" i="3"/>
  <c r="BK242" i="3" s="1"/>
  <c r="BL242" i="3" s="1"/>
  <c r="BH133" i="3"/>
  <c r="BC133" i="3"/>
  <c r="BI133" i="3"/>
  <c r="C208" i="3"/>
  <c r="H207" i="3"/>
  <c r="BC169" i="3"/>
  <c r="BI169" i="3"/>
  <c r="BH169" i="3"/>
  <c r="BJ169" i="3" s="1"/>
  <c r="BK169" i="3" s="1"/>
  <c r="BL169" i="3" s="1"/>
  <c r="BF224" i="3"/>
  <c r="BG224" i="3" s="1"/>
  <c r="BA224" i="3"/>
  <c r="N224" i="3"/>
  <c r="AY224" i="3"/>
  <c r="BD224" i="3"/>
  <c r="BE224" i="3" s="1"/>
  <c r="BI135" i="3"/>
  <c r="BH135" i="3"/>
  <c r="BC135" i="3"/>
  <c r="N44" i="3"/>
  <c r="BF44" i="3"/>
  <c r="BG44" i="3" s="1"/>
  <c r="BA44" i="3"/>
  <c r="BD44" i="3"/>
  <c r="BE44" i="3" s="1"/>
  <c r="AY44" i="3"/>
  <c r="BI134" i="3"/>
  <c r="BH134" i="3"/>
  <c r="BC134" i="3"/>
  <c r="BI187" i="3"/>
  <c r="BH187" i="3"/>
  <c r="BC187" i="3"/>
  <c r="H117" i="3"/>
  <c r="C118" i="3"/>
  <c r="BH25" i="3"/>
  <c r="BI25" i="3"/>
  <c r="BC25" i="3"/>
  <c r="BJ43" i="3"/>
  <c r="BK43" i="3" s="1"/>
  <c r="BL43" i="3" s="1"/>
  <c r="N136" i="3"/>
  <c r="BA136" i="3"/>
  <c r="BF136" i="3"/>
  <c r="BG136" i="3" s="1"/>
  <c r="AY136" i="3"/>
  <c r="BD136" i="3"/>
  <c r="BE136" i="3" s="1"/>
  <c r="N153" i="3"/>
  <c r="BF153" i="3"/>
  <c r="BG153" i="3" s="1"/>
  <c r="BA153" i="3"/>
  <c r="AY153" i="3"/>
  <c r="BD153" i="3"/>
  <c r="BE153" i="3" s="1"/>
  <c r="C226" i="3"/>
  <c r="H225" i="3"/>
  <c r="BI171" i="3"/>
  <c r="BH171" i="3"/>
  <c r="BC171" i="3"/>
  <c r="C100" i="3"/>
  <c r="H99" i="3"/>
  <c r="BI259" i="3"/>
  <c r="BH259" i="3"/>
  <c r="BC259" i="3"/>
  <c r="BI61" i="3"/>
  <c r="BC61" i="3"/>
  <c r="BH61" i="3"/>
  <c r="C84" i="3"/>
  <c r="H84" i="3" s="1"/>
  <c r="H83" i="3"/>
  <c r="N172" i="3"/>
  <c r="BA172" i="3"/>
  <c r="BF172" i="3"/>
  <c r="BG172" i="3" s="1"/>
  <c r="BD172" i="3"/>
  <c r="BE172" i="3" s="1"/>
  <c r="AY172" i="3"/>
  <c r="BI170" i="3"/>
  <c r="BH170" i="3"/>
  <c r="BC170" i="3"/>
  <c r="BI280" i="3"/>
  <c r="BH280" i="3"/>
  <c r="BI7" i="3"/>
  <c r="BH7" i="3"/>
  <c r="BC7" i="3"/>
  <c r="BI97" i="3"/>
  <c r="BC97" i="3"/>
  <c r="BH97" i="3"/>
  <c r="BA244" i="3"/>
  <c r="BF244" i="3"/>
  <c r="BG244" i="3" s="1"/>
  <c r="N244" i="3"/>
  <c r="AY244" i="3"/>
  <c r="BD244" i="3"/>
  <c r="BE244" i="3" s="1"/>
  <c r="N26" i="3"/>
  <c r="BF26" i="3"/>
  <c r="BG26" i="3" s="1"/>
  <c r="BA26" i="3"/>
  <c r="AY26" i="3"/>
  <c r="BD26" i="3"/>
  <c r="BE26" i="3" s="1"/>
  <c r="BA191" i="3"/>
  <c r="BF191" i="3"/>
  <c r="BG191" i="3" s="1"/>
  <c r="BD191" i="3"/>
  <c r="BE191" i="3" s="1"/>
  <c r="N191" i="3"/>
  <c r="AY191" i="3"/>
  <c r="BJ205" i="3"/>
  <c r="BK205" i="3" s="1"/>
  <c r="BL205" i="3" s="1"/>
  <c r="BF281" i="3"/>
  <c r="BG281" i="3" s="1"/>
  <c r="N281" i="3"/>
  <c r="BA281" i="3"/>
  <c r="AY281" i="3"/>
  <c r="BD281" i="3"/>
  <c r="BE281" i="3" s="1"/>
  <c r="N98" i="3"/>
  <c r="BA98" i="3"/>
  <c r="BF98" i="3"/>
  <c r="BG98" i="3" s="1"/>
  <c r="BD98" i="3"/>
  <c r="BE98" i="3" s="1"/>
  <c r="AY98" i="3"/>
  <c r="BI151" i="3"/>
  <c r="BH151" i="3"/>
  <c r="BJ151" i="3" s="1"/>
  <c r="BK151" i="3" s="1"/>
  <c r="BL151" i="3" s="1"/>
  <c r="BC151" i="3"/>
  <c r="BI190" i="3"/>
  <c r="BH190" i="3"/>
  <c r="BC190" i="3"/>
  <c r="BF62" i="3"/>
  <c r="BG62" i="3" s="1"/>
  <c r="BA62" i="3"/>
  <c r="N62" i="3"/>
  <c r="AY62" i="3"/>
  <c r="BD62" i="3"/>
  <c r="BE62" i="3" s="1"/>
  <c r="BC152" i="3"/>
  <c r="BI152" i="3"/>
  <c r="BH152" i="3"/>
  <c r="BJ152" i="3" s="1"/>
  <c r="BK152" i="3" s="1"/>
  <c r="BL152" i="3" s="1"/>
  <c r="C138" i="3"/>
  <c r="H138" i="3" s="1"/>
  <c r="H137" i="3"/>
  <c r="BI9" i="3"/>
  <c r="BH9" i="3"/>
  <c r="BC9" i="3"/>
  <c r="C155" i="3"/>
  <c r="H154" i="3"/>
  <c r="BI223" i="3"/>
  <c r="BH223" i="3"/>
  <c r="BC223" i="3"/>
  <c r="H261" i="3"/>
  <c r="C262" i="3"/>
  <c r="BI24" i="3"/>
  <c r="BH24" i="3"/>
  <c r="BC24" i="3"/>
  <c r="N282" i="3"/>
  <c r="BA282" i="3"/>
  <c r="BF282" i="3"/>
  <c r="BG282" i="3" s="1"/>
  <c r="BD282" i="3"/>
  <c r="BE282" i="3" s="1"/>
  <c r="AY282" i="3"/>
  <c r="BA82" i="3"/>
  <c r="BF82" i="3"/>
  <c r="BG82" i="3" s="1"/>
  <c r="BD82" i="3"/>
  <c r="BE82" i="3" s="1"/>
  <c r="N82" i="3"/>
  <c r="AY82" i="3"/>
  <c r="C174" i="3"/>
  <c r="H174" i="3" s="1"/>
  <c r="H173" i="3"/>
  <c r="BI243" i="3"/>
  <c r="BH243" i="3"/>
  <c r="BC243" i="3"/>
  <c r="BI278" i="3"/>
  <c r="BH278" i="3"/>
  <c r="BF260" i="3"/>
  <c r="BG260" i="3" s="1"/>
  <c r="BA260" i="3"/>
  <c r="N260" i="3"/>
  <c r="BD260" i="3"/>
  <c r="BE260" i="3" s="1"/>
  <c r="AY260" i="3"/>
  <c r="BJ79" i="3"/>
  <c r="BK79" i="3" s="1"/>
  <c r="BL79" i="3" s="1"/>
  <c r="BJ279" i="3"/>
  <c r="BK279" i="3" s="1"/>
  <c r="BL279" i="3" s="1"/>
  <c r="BI115" i="3"/>
  <c r="BH115" i="3"/>
  <c r="BC115" i="3"/>
  <c r="C246" i="3"/>
  <c r="H246" i="3" s="1"/>
  <c r="H245" i="3"/>
  <c r="C28" i="3"/>
  <c r="H27" i="3"/>
  <c r="C46" i="3"/>
  <c r="H45" i="3"/>
  <c r="BI81" i="3"/>
  <c r="BH81" i="3"/>
  <c r="BJ81" i="3" s="1"/>
  <c r="BK81" i="3" s="1"/>
  <c r="BL81" i="3" s="1"/>
  <c r="BC81" i="3"/>
  <c r="BI188" i="3"/>
  <c r="BH188" i="3"/>
  <c r="BJ188" i="3" s="1"/>
  <c r="BK188" i="3" s="1"/>
  <c r="BL188" i="3" s="1"/>
  <c r="BC188" i="3"/>
  <c r="N192" i="3"/>
  <c r="BA192" i="3"/>
  <c r="BF192" i="3"/>
  <c r="BG192" i="3" s="1"/>
  <c r="AY192" i="3"/>
  <c r="BD192" i="3"/>
  <c r="BE192" i="3" s="1"/>
  <c r="BJ241" i="3"/>
  <c r="BK241" i="3" s="1"/>
  <c r="BL241" i="3" s="1"/>
  <c r="BF116" i="3"/>
  <c r="BG116" i="3" s="1"/>
  <c r="BA116" i="3"/>
  <c r="N116" i="3"/>
  <c r="BD116" i="3"/>
  <c r="BE116" i="3" s="1"/>
  <c r="AY116" i="3"/>
  <c r="BJ6" i="3"/>
  <c r="BK6" i="3" s="1"/>
  <c r="BL6" i="3" s="1"/>
  <c r="C64" i="3"/>
  <c r="H63" i="3"/>
  <c r="BJ259" i="6"/>
  <c r="BK259" i="6" s="1"/>
  <c r="BL259" i="6" s="1"/>
  <c r="C155" i="6"/>
  <c r="H154" i="6"/>
  <c r="BD153" i="6"/>
  <c r="BE153" i="6" s="1"/>
  <c r="BA153" i="6"/>
  <c r="AY153" i="6"/>
  <c r="N153" i="6"/>
  <c r="BF153" i="6"/>
  <c r="BG153" i="6" s="1"/>
  <c r="BJ43" i="6"/>
  <c r="BK43" i="6" s="1"/>
  <c r="BL43" i="6" s="1"/>
  <c r="BJ45" i="6"/>
  <c r="BK45" i="6" s="1"/>
  <c r="BL45" i="6" s="1"/>
  <c r="BJ47" i="6"/>
  <c r="BK47" i="6" s="1"/>
  <c r="BL47" i="6" s="1"/>
  <c r="BC46" i="6"/>
  <c r="BI65" i="6"/>
  <c r="BH65" i="6"/>
  <c r="BJ65" i="6" s="1"/>
  <c r="BK65" i="6" s="1"/>
  <c r="BL65" i="6" s="1"/>
  <c r="BC65" i="6"/>
  <c r="C227" i="6"/>
  <c r="H226" i="6"/>
  <c r="BI82" i="6"/>
  <c r="BH82" i="6"/>
  <c r="BC82" i="6"/>
  <c r="BI277" i="6"/>
  <c r="BH277" i="6"/>
  <c r="BJ277" i="6" s="1"/>
  <c r="BK277" i="6" s="1"/>
  <c r="BI206" i="6"/>
  <c r="BC206" i="6"/>
  <c r="BH206" i="6"/>
  <c r="BI278" i="6"/>
  <c r="BH278" i="6"/>
  <c r="BJ278" i="6" s="1"/>
  <c r="BK278" i="6" s="1"/>
  <c r="BL278" i="6" s="1"/>
  <c r="BI5" i="6"/>
  <c r="BH5" i="6"/>
  <c r="BJ5" i="6" s="1"/>
  <c r="BK5" i="6" s="1"/>
  <c r="BL5" i="6" s="1"/>
  <c r="BC5" i="6"/>
  <c r="BH151" i="6"/>
  <c r="BJ151" i="6" s="1"/>
  <c r="BK151" i="6" s="1"/>
  <c r="BL151" i="6" s="1"/>
  <c r="BI151" i="6"/>
  <c r="BC151" i="6"/>
  <c r="C281" i="6"/>
  <c r="H280" i="6"/>
  <c r="C28" i="6"/>
  <c r="H27" i="6"/>
  <c r="BJ223" i="6"/>
  <c r="BK223" i="6" s="1"/>
  <c r="BL223" i="6" s="1"/>
  <c r="BJ152" i="6"/>
  <c r="BK152" i="6" s="1"/>
  <c r="BL152" i="6" s="1"/>
  <c r="C209" i="6"/>
  <c r="H208" i="6"/>
  <c r="BI260" i="6"/>
  <c r="BH260" i="6"/>
  <c r="BC260" i="6"/>
  <c r="BF279" i="6"/>
  <c r="BG279" i="6" s="1"/>
  <c r="BA279" i="6"/>
  <c r="N279" i="6"/>
  <c r="AY279" i="6"/>
  <c r="BD279" i="6"/>
  <c r="BE279" i="6" s="1"/>
  <c r="BI10" i="6"/>
  <c r="BH10" i="6"/>
  <c r="BC10" i="6"/>
  <c r="BI242" i="6"/>
  <c r="BH242" i="6"/>
  <c r="BC242" i="6"/>
  <c r="BJ66" i="6"/>
  <c r="BK66" i="6" s="1"/>
  <c r="BL66" i="6" s="1"/>
  <c r="BI79" i="6"/>
  <c r="BH79" i="6"/>
  <c r="BC79" i="6"/>
  <c r="BJ115" i="6"/>
  <c r="BK115" i="6" s="1"/>
  <c r="BL115" i="6" s="1"/>
  <c r="BA243" i="6"/>
  <c r="BF243" i="6"/>
  <c r="BG243" i="6" s="1"/>
  <c r="N243" i="6"/>
  <c r="AY243" i="6"/>
  <c r="H190" i="6"/>
  <c r="C191" i="6"/>
  <c r="BF171" i="6"/>
  <c r="BG171" i="6" s="1"/>
  <c r="N171" i="6"/>
  <c r="BA171" i="6"/>
  <c r="BD171" i="6"/>
  <c r="BE171" i="6" s="1"/>
  <c r="AY171" i="6"/>
  <c r="C263" i="6"/>
  <c r="H262" i="6"/>
  <c r="BA135" i="6"/>
  <c r="N135" i="6"/>
  <c r="AY135" i="6"/>
  <c r="BF135" i="6"/>
  <c r="BG135" i="6" s="1"/>
  <c r="BA26" i="6"/>
  <c r="N26" i="6"/>
  <c r="BF26" i="6"/>
  <c r="BG26" i="6" s="1"/>
  <c r="AY26" i="6"/>
  <c r="BD26" i="6"/>
  <c r="BE26" i="6" s="1"/>
  <c r="BA117" i="6"/>
  <c r="BF117" i="6"/>
  <c r="BG117" i="6" s="1"/>
  <c r="N117" i="6"/>
  <c r="AY117" i="6"/>
  <c r="C101" i="6"/>
  <c r="H100" i="6"/>
  <c r="BI224" i="6"/>
  <c r="BC224" i="6"/>
  <c r="BH224" i="6"/>
  <c r="BD117" i="6"/>
  <c r="BE117" i="6" s="1"/>
  <c r="BI188" i="6"/>
  <c r="BH188" i="6"/>
  <c r="BC188" i="6"/>
  <c r="BI98" i="6"/>
  <c r="BH98" i="6"/>
  <c r="BC98" i="6"/>
  <c r="H136" i="6"/>
  <c r="C137" i="6"/>
  <c r="BI64" i="6"/>
  <c r="BH64" i="6"/>
  <c r="BJ64" i="6" s="1"/>
  <c r="BK64" i="6" s="1"/>
  <c r="BL64" i="6" s="1"/>
  <c r="BC64" i="6"/>
  <c r="BF207" i="6"/>
  <c r="BG207" i="6" s="1"/>
  <c r="N207" i="6"/>
  <c r="BA207" i="6"/>
  <c r="AY207" i="6"/>
  <c r="BD207" i="6"/>
  <c r="BE207" i="6" s="1"/>
  <c r="C119" i="6"/>
  <c r="H118" i="6"/>
  <c r="BI116" i="6"/>
  <c r="BH116" i="6"/>
  <c r="BC116" i="6"/>
  <c r="BH7" i="6"/>
  <c r="BJ7" i="6" s="1"/>
  <c r="BK7" i="6" s="1"/>
  <c r="BL7" i="6" s="1"/>
  <c r="BI7" i="6"/>
  <c r="BC7" i="6"/>
  <c r="BI81" i="6"/>
  <c r="BH81" i="6"/>
  <c r="BJ81" i="6" s="1"/>
  <c r="BK81" i="6" s="1"/>
  <c r="BL81" i="6" s="1"/>
  <c r="BC81" i="6"/>
  <c r="BF189" i="6"/>
  <c r="BG189" i="6" s="1"/>
  <c r="N189" i="6"/>
  <c r="BA189" i="6"/>
  <c r="BD189" i="6"/>
  <c r="BE189" i="6" s="1"/>
  <c r="AY189" i="6"/>
  <c r="BH25" i="6"/>
  <c r="BJ25" i="6" s="1"/>
  <c r="BK25" i="6" s="1"/>
  <c r="BL25" i="6" s="1"/>
  <c r="BI25" i="6"/>
  <c r="BC25" i="6"/>
  <c r="BA261" i="6"/>
  <c r="BF261" i="6"/>
  <c r="BG261" i="6" s="1"/>
  <c r="AY261" i="6"/>
  <c r="N261" i="6"/>
  <c r="BJ187" i="6"/>
  <c r="BK187" i="6" s="1"/>
  <c r="BL187" i="6" s="1"/>
  <c r="BI24" i="6"/>
  <c r="BH24" i="6"/>
  <c r="BJ24" i="6" s="1"/>
  <c r="BK24" i="6" s="1"/>
  <c r="BL24" i="6" s="1"/>
  <c r="BC24" i="6"/>
  <c r="BH9" i="6"/>
  <c r="BI9" i="6"/>
  <c r="BC9" i="6"/>
  <c r="BF225" i="6"/>
  <c r="BG225" i="6" s="1"/>
  <c r="N225" i="6"/>
  <c r="BA225" i="6"/>
  <c r="AY225" i="6"/>
  <c r="BD225" i="6"/>
  <c r="BE225" i="6" s="1"/>
  <c r="BJ62" i="6"/>
  <c r="BK62" i="6" s="1"/>
  <c r="BL62" i="6" s="1"/>
  <c r="BJ169" i="6"/>
  <c r="BK169" i="6" s="1"/>
  <c r="BL169" i="6" s="1"/>
  <c r="BJ6" i="6"/>
  <c r="BK6" i="6" s="1"/>
  <c r="BL6" i="6" s="1"/>
  <c r="BA99" i="6"/>
  <c r="BF99" i="6"/>
  <c r="BG99" i="6" s="1"/>
  <c r="N99" i="6"/>
  <c r="AY99" i="6"/>
  <c r="BI83" i="6"/>
  <c r="BH83" i="6"/>
  <c r="BJ83" i="6" s="1"/>
  <c r="BK83" i="6" s="1"/>
  <c r="BL83" i="6" s="1"/>
  <c r="BC83" i="6"/>
  <c r="BI134" i="6"/>
  <c r="BH134" i="6"/>
  <c r="BC134" i="6"/>
  <c r="BI133" i="6"/>
  <c r="BH133" i="6"/>
  <c r="BC133" i="6"/>
  <c r="C245" i="6"/>
  <c r="H244" i="6"/>
  <c r="BI170" i="6"/>
  <c r="BH170" i="6"/>
  <c r="BJ170" i="6" s="1"/>
  <c r="BK170" i="6" s="1"/>
  <c r="BL170" i="6" s="1"/>
  <c r="BC170" i="6"/>
  <c r="BJ46" i="6"/>
  <c r="BK46" i="6" s="1"/>
  <c r="BL46" i="6" s="1"/>
  <c r="BJ97" i="6"/>
  <c r="BK97" i="6" s="1"/>
  <c r="BL97" i="6" s="1"/>
  <c r="BL277" i="6"/>
  <c r="BD261" i="6"/>
  <c r="BE261" i="6" s="1"/>
  <c r="C173" i="6"/>
  <c r="H172" i="6"/>
  <c r="BJ280" i="3" l="1"/>
  <c r="BK280" i="3" s="1"/>
  <c r="BL280" i="3" s="1"/>
  <c r="C209" i="3"/>
  <c r="H208" i="3"/>
  <c r="BC206" i="3"/>
  <c r="BH206" i="3"/>
  <c r="BJ206" i="3" s="1"/>
  <c r="BK206" i="3" s="1"/>
  <c r="BL206" i="3" s="1"/>
  <c r="BI206" i="3"/>
  <c r="BJ24" i="3"/>
  <c r="BK24" i="3" s="1"/>
  <c r="BL24" i="3" s="1"/>
  <c r="BJ61" i="3"/>
  <c r="BK61" i="3" s="1"/>
  <c r="BL61" i="3" s="1"/>
  <c r="BJ134" i="3"/>
  <c r="BK134" i="3" s="1"/>
  <c r="BL134" i="3" s="1"/>
  <c r="BJ135" i="3"/>
  <c r="BK135" i="3" s="1"/>
  <c r="BL135" i="3" s="1"/>
  <c r="AY207" i="3"/>
  <c r="BA207" i="3"/>
  <c r="N207" i="3"/>
  <c r="BF207" i="3"/>
  <c r="BG207" i="3" s="1"/>
  <c r="BD207" i="3"/>
  <c r="BE207" i="3" s="1"/>
  <c r="BJ133" i="3"/>
  <c r="BK133" i="3" s="1"/>
  <c r="BL133" i="3" s="1"/>
  <c r="BI116" i="3"/>
  <c r="BC116" i="3"/>
  <c r="BH116" i="3"/>
  <c r="BF173" i="3"/>
  <c r="BG173" i="3" s="1"/>
  <c r="AY173" i="3"/>
  <c r="N173" i="3"/>
  <c r="BA173" i="3"/>
  <c r="BD173" i="3"/>
  <c r="BE173" i="3" s="1"/>
  <c r="BH82" i="3"/>
  <c r="BJ82" i="3" s="1"/>
  <c r="BK82" i="3" s="1"/>
  <c r="BL82" i="3" s="1"/>
  <c r="BI82" i="3"/>
  <c r="BC82" i="3"/>
  <c r="C263" i="3"/>
  <c r="H262" i="3"/>
  <c r="C156" i="3"/>
  <c r="H156" i="3" s="1"/>
  <c r="H155" i="3"/>
  <c r="BF137" i="3"/>
  <c r="BG137" i="3" s="1"/>
  <c r="AY137" i="3"/>
  <c r="N137" i="3"/>
  <c r="BA137" i="3"/>
  <c r="BD137" i="3"/>
  <c r="BE137" i="3" s="1"/>
  <c r="C101" i="3"/>
  <c r="H100" i="3"/>
  <c r="C227" i="3"/>
  <c r="H226" i="3"/>
  <c r="BJ25" i="3"/>
  <c r="BK25" i="3" s="1"/>
  <c r="BL25" i="3" s="1"/>
  <c r="BI224" i="3"/>
  <c r="BH224" i="3"/>
  <c r="BJ224" i="3" s="1"/>
  <c r="BK224" i="3" s="1"/>
  <c r="BC224" i="3"/>
  <c r="H28" i="3"/>
  <c r="C29" i="3"/>
  <c r="H29" i="3" s="1"/>
  <c r="BF45" i="3"/>
  <c r="BG45" i="3" s="1"/>
  <c r="BA45" i="3"/>
  <c r="N45" i="3"/>
  <c r="BD45" i="3"/>
  <c r="BE45" i="3" s="1"/>
  <c r="AY45" i="3"/>
  <c r="N245" i="3"/>
  <c r="BA245" i="3"/>
  <c r="AY245" i="3"/>
  <c r="BF245" i="3"/>
  <c r="BG245" i="3" s="1"/>
  <c r="BD245" i="3"/>
  <c r="BE245" i="3" s="1"/>
  <c r="BJ115" i="3"/>
  <c r="BK115" i="3" s="1"/>
  <c r="BL115" i="3" s="1"/>
  <c r="N174" i="3"/>
  <c r="BA174" i="3"/>
  <c r="BF174" i="3"/>
  <c r="BG174" i="3" s="1"/>
  <c r="AY174" i="3"/>
  <c r="BD174" i="3"/>
  <c r="BE174" i="3" s="1"/>
  <c r="N261" i="3"/>
  <c r="BF261" i="3"/>
  <c r="BG261" i="3" s="1"/>
  <c r="BA261" i="3"/>
  <c r="AY261" i="3"/>
  <c r="BD261" i="3"/>
  <c r="BE261" i="3" s="1"/>
  <c r="BJ223" i="3"/>
  <c r="BK223" i="3" s="1"/>
  <c r="BL223" i="3" s="1"/>
  <c r="N138" i="3"/>
  <c r="BA138" i="3"/>
  <c r="BF138" i="3"/>
  <c r="BG138" i="3" s="1"/>
  <c r="BD138" i="3"/>
  <c r="BE138" i="3" s="1"/>
  <c r="AY138" i="3"/>
  <c r="BI62" i="3"/>
  <c r="BH62" i="3"/>
  <c r="BJ62" i="3" s="1"/>
  <c r="BK62" i="3" s="1"/>
  <c r="BL62" i="3" s="1"/>
  <c r="BC62" i="3"/>
  <c r="BJ190" i="3"/>
  <c r="BK190" i="3" s="1"/>
  <c r="BL190" i="3" s="1"/>
  <c r="BH98" i="3"/>
  <c r="BI98" i="3"/>
  <c r="BC98" i="3"/>
  <c r="BI281" i="3"/>
  <c r="BH281" i="3"/>
  <c r="BI191" i="3"/>
  <c r="BH191" i="3"/>
  <c r="BC191" i="3"/>
  <c r="BJ97" i="3"/>
  <c r="BK97" i="3" s="1"/>
  <c r="BL97" i="3" s="1"/>
  <c r="BJ7" i="3"/>
  <c r="BK7" i="3" s="1"/>
  <c r="BL7" i="3" s="1"/>
  <c r="BJ170" i="3"/>
  <c r="BK170" i="3" s="1"/>
  <c r="BL170" i="3" s="1"/>
  <c r="N83" i="3"/>
  <c r="BF83" i="3"/>
  <c r="BG83" i="3" s="1"/>
  <c r="AY83" i="3"/>
  <c r="BA83" i="3"/>
  <c r="BD83" i="3"/>
  <c r="BE83" i="3" s="1"/>
  <c r="BJ259" i="3"/>
  <c r="BK259" i="3" s="1"/>
  <c r="BL259" i="3" s="1"/>
  <c r="BJ171" i="3"/>
  <c r="BK171" i="3" s="1"/>
  <c r="BL171" i="3" s="1"/>
  <c r="BH136" i="3"/>
  <c r="BJ136" i="3" s="1"/>
  <c r="BK136" i="3" s="1"/>
  <c r="BL136" i="3" s="1"/>
  <c r="BI136" i="3"/>
  <c r="BC136" i="3"/>
  <c r="C119" i="3"/>
  <c r="H118" i="3"/>
  <c r="BJ187" i="3"/>
  <c r="BK187" i="3" s="1"/>
  <c r="BL187" i="3" s="1"/>
  <c r="N63" i="3"/>
  <c r="BF63" i="3"/>
  <c r="BG63" i="3" s="1"/>
  <c r="BA63" i="3"/>
  <c r="BD63" i="3"/>
  <c r="BE63" i="3" s="1"/>
  <c r="AY63" i="3"/>
  <c r="C65" i="3"/>
  <c r="H64" i="3"/>
  <c r="BI192" i="3"/>
  <c r="BH192" i="3"/>
  <c r="BC192" i="3"/>
  <c r="C47" i="3"/>
  <c r="H46" i="3"/>
  <c r="BA246" i="3"/>
  <c r="BF246" i="3"/>
  <c r="BG246" i="3" s="1"/>
  <c r="N246" i="3"/>
  <c r="BD246" i="3"/>
  <c r="BE246" i="3" s="1"/>
  <c r="AY246" i="3"/>
  <c r="BJ278" i="3"/>
  <c r="BK278" i="3" s="1"/>
  <c r="BL278" i="3" s="1"/>
  <c r="BJ243" i="3"/>
  <c r="BK243" i="3" s="1"/>
  <c r="BL243" i="3" s="1"/>
  <c r="BI282" i="3"/>
  <c r="BH282" i="3"/>
  <c r="BJ9" i="3"/>
  <c r="BK9" i="3" s="1"/>
  <c r="BL9" i="3" s="1"/>
  <c r="BI244" i="3"/>
  <c r="BH244" i="3"/>
  <c r="BC244" i="3"/>
  <c r="BA84" i="3"/>
  <c r="BF84" i="3"/>
  <c r="BG84" i="3" s="1"/>
  <c r="BD84" i="3"/>
  <c r="BE84" i="3" s="1"/>
  <c r="N84" i="3"/>
  <c r="AY84" i="3"/>
  <c r="N117" i="3"/>
  <c r="BF117" i="3"/>
  <c r="BG117" i="3" s="1"/>
  <c r="BA117" i="3"/>
  <c r="BD117" i="3"/>
  <c r="BE117" i="3" s="1"/>
  <c r="AY117" i="3"/>
  <c r="BH44" i="3"/>
  <c r="BJ44" i="3" s="1"/>
  <c r="BK44" i="3" s="1"/>
  <c r="BL44" i="3" s="1"/>
  <c r="BI44" i="3"/>
  <c r="BC44" i="3"/>
  <c r="BA27" i="3"/>
  <c r="N27" i="3"/>
  <c r="BF27" i="3"/>
  <c r="BG27" i="3" s="1"/>
  <c r="BD27" i="3"/>
  <c r="BE27" i="3" s="1"/>
  <c r="AY27" i="3"/>
  <c r="BI260" i="3"/>
  <c r="BC260" i="3"/>
  <c r="BH260" i="3"/>
  <c r="BF154" i="3"/>
  <c r="BG154" i="3" s="1"/>
  <c r="AY154" i="3"/>
  <c r="N154" i="3"/>
  <c r="BA154" i="3"/>
  <c r="BD154" i="3"/>
  <c r="BE154" i="3" s="1"/>
  <c r="BI26" i="3"/>
  <c r="BH26" i="3"/>
  <c r="BC26" i="3"/>
  <c r="BH172" i="3"/>
  <c r="BI172" i="3"/>
  <c r="BC172" i="3"/>
  <c r="N99" i="3"/>
  <c r="BF99" i="3"/>
  <c r="BG99" i="3" s="1"/>
  <c r="BA99" i="3"/>
  <c r="AY99" i="3"/>
  <c r="BD99" i="3"/>
  <c r="BE99" i="3" s="1"/>
  <c r="BF225" i="3"/>
  <c r="BG225" i="3" s="1"/>
  <c r="BA225" i="3"/>
  <c r="N225" i="3"/>
  <c r="AY225" i="3"/>
  <c r="BD225" i="3"/>
  <c r="BE225" i="3" s="1"/>
  <c r="BH153" i="3"/>
  <c r="BI153" i="3"/>
  <c r="BC153" i="3"/>
  <c r="BL224" i="3"/>
  <c r="BJ242" i="6"/>
  <c r="BK242" i="6" s="1"/>
  <c r="BL242" i="6" s="1"/>
  <c r="BI153" i="6"/>
  <c r="BC153" i="6"/>
  <c r="BH153" i="6"/>
  <c r="BJ153" i="6" s="1"/>
  <c r="BK153" i="6" s="1"/>
  <c r="BL153" i="6" s="1"/>
  <c r="AY154" i="6"/>
  <c r="BF154" i="6"/>
  <c r="BG154" i="6" s="1"/>
  <c r="BA154" i="6"/>
  <c r="BD154" i="6"/>
  <c r="BE154" i="6" s="1"/>
  <c r="N154" i="6"/>
  <c r="H155" i="6"/>
  <c r="C156" i="6"/>
  <c r="H156" i="6" s="1"/>
  <c r="BJ134" i="6"/>
  <c r="BK134" i="6" s="1"/>
  <c r="BL134" i="6" s="1"/>
  <c r="BJ82" i="6"/>
  <c r="BK82" i="6" s="1"/>
  <c r="BL82" i="6" s="1"/>
  <c r="BL67" i="6"/>
  <c r="BM75" i="6" s="1"/>
  <c r="BM76" i="6" s="1"/>
  <c r="BQ8" i="6" s="1"/>
  <c r="BL49" i="6"/>
  <c r="BM57" i="6" s="1"/>
  <c r="BM58" i="6" s="1"/>
  <c r="BQ7" i="6" s="1"/>
  <c r="C246" i="6"/>
  <c r="H246" i="6" s="1"/>
  <c r="H245" i="6"/>
  <c r="BF118" i="6"/>
  <c r="BG118" i="6" s="1"/>
  <c r="BA118" i="6"/>
  <c r="N118" i="6"/>
  <c r="AY118" i="6"/>
  <c r="BD118" i="6"/>
  <c r="BE118" i="6" s="1"/>
  <c r="C138" i="6"/>
  <c r="H138" i="6" s="1"/>
  <c r="H137" i="6"/>
  <c r="BI117" i="6"/>
  <c r="BC117" i="6"/>
  <c r="BH117" i="6"/>
  <c r="BI99" i="6"/>
  <c r="BH99" i="6"/>
  <c r="BC99" i="6"/>
  <c r="C120" i="6"/>
  <c r="H120" i="6" s="1"/>
  <c r="H119" i="6"/>
  <c r="BF136" i="6"/>
  <c r="BG136" i="6" s="1"/>
  <c r="BA136" i="6"/>
  <c r="N136" i="6"/>
  <c r="BD136" i="6"/>
  <c r="BE136" i="6" s="1"/>
  <c r="AY136" i="6"/>
  <c r="BF100" i="6"/>
  <c r="BG100" i="6" s="1"/>
  <c r="BA100" i="6"/>
  <c r="N100" i="6"/>
  <c r="AY100" i="6"/>
  <c r="BD100" i="6"/>
  <c r="BE100" i="6" s="1"/>
  <c r="H191" i="6"/>
  <c r="C192" i="6"/>
  <c r="H192" i="6" s="1"/>
  <c r="BF208" i="6"/>
  <c r="BG208" i="6" s="1"/>
  <c r="BA208" i="6"/>
  <c r="N208" i="6"/>
  <c r="BD208" i="6"/>
  <c r="BE208" i="6" s="1"/>
  <c r="AY208" i="6"/>
  <c r="N172" i="6"/>
  <c r="BF172" i="6"/>
  <c r="BG172" i="6" s="1"/>
  <c r="BA172" i="6"/>
  <c r="BD172" i="6"/>
  <c r="BE172" i="6" s="1"/>
  <c r="AY172" i="6"/>
  <c r="BJ133" i="6"/>
  <c r="BK133" i="6" s="1"/>
  <c r="BL133" i="6" s="1"/>
  <c r="BI225" i="6"/>
  <c r="BH225" i="6"/>
  <c r="BJ225" i="6" s="1"/>
  <c r="BK225" i="6" s="1"/>
  <c r="BL225" i="6" s="1"/>
  <c r="BC225" i="6"/>
  <c r="BJ9" i="6"/>
  <c r="BK9" i="6" s="1"/>
  <c r="BL9" i="6" s="1"/>
  <c r="BJ116" i="6"/>
  <c r="BK116" i="6" s="1"/>
  <c r="BL116" i="6" s="1"/>
  <c r="BI207" i="6"/>
  <c r="BC207" i="6"/>
  <c r="BH207" i="6"/>
  <c r="BJ224" i="6"/>
  <c r="BK224" i="6" s="1"/>
  <c r="BL224" i="6" s="1"/>
  <c r="C102" i="6"/>
  <c r="H102" i="6" s="1"/>
  <c r="H101" i="6"/>
  <c r="BH26" i="6"/>
  <c r="BI26" i="6"/>
  <c r="BC26" i="6"/>
  <c r="BI135" i="6"/>
  <c r="BH135" i="6"/>
  <c r="BJ135" i="6" s="1"/>
  <c r="BK135" i="6" s="1"/>
  <c r="BL135" i="6" s="1"/>
  <c r="BC135" i="6"/>
  <c r="C264" i="6"/>
  <c r="H264" i="6" s="1"/>
  <c r="H263" i="6"/>
  <c r="N190" i="6"/>
  <c r="BF190" i="6"/>
  <c r="BG190" i="6" s="1"/>
  <c r="BA190" i="6"/>
  <c r="BD190" i="6"/>
  <c r="BE190" i="6" s="1"/>
  <c r="AY190" i="6"/>
  <c r="C210" i="6"/>
  <c r="H210" i="6" s="1"/>
  <c r="H209" i="6"/>
  <c r="C29" i="6"/>
  <c r="H29" i="6" s="1"/>
  <c r="H28" i="6"/>
  <c r="BJ206" i="6"/>
  <c r="BK206" i="6" s="1"/>
  <c r="BL206" i="6" s="1"/>
  <c r="H227" i="6"/>
  <c r="C228" i="6"/>
  <c r="H228" i="6" s="1"/>
  <c r="BI243" i="6"/>
  <c r="BH243" i="6"/>
  <c r="BJ243" i="6" s="1"/>
  <c r="BK243" i="6" s="1"/>
  <c r="BC243" i="6"/>
  <c r="C282" i="6"/>
  <c r="H282" i="6" s="1"/>
  <c r="H281" i="6"/>
  <c r="BI261" i="6"/>
  <c r="BC261" i="6"/>
  <c r="BH261" i="6"/>
  <c r="BF262" i="6"/>
  <c r="BG262" i="6" s="1"/>
  <c r="BA262" i="6"/>
  <c r="N262" i="6"/>
  <c r="AY262" i="6"/>
  <c r="BD262" i="6"/>
  <c r="BE262" i="6" s="1"/>
  <c r="BF27" i="6"/>
  <c r="BG27" i="6" s="1"/>
  <c r="BA27" i="6"/>
  <c r="N27" i="6"/>
  <c r="BD27" i="6"/>
  <c r="BE27" i="6" s="1"/>
  <c r="AY27" i="6"/>
  <c r="N226" i="6"/>
  <c r="BF226" i="6"/>
  <c r="BG226" i="6" s="1"/>
  <c r="BA226" i="6"/>
  <c r="AY226" i="6"/>
  <c r="BD226" i="6"/>
  <c r="BE226" i="6" s="1"/>
  <c r="H173" i="6"/>
  <c r="C174" i="6"/>
  <c r="H174" i="6" s="1"/>
  <c r="BF244" i="6"/>
  <c r="BG244" i="6" s="1"/>
  <c r="BA244" i="6"/>
  <c r="N244" i="6"/>
  <c r="AY244" i="6"/>
  <c r="BD244" i="6"/>
  <c r="BE244" i="6" s="1"/>
  <c r="BI189" i="6"/>
  <c r="BH189" i="6"/>
  <c r="BC189" i="6"/>
  <c r="BJ98" i="6"/>
  <c r="BK98" i="6" s="1"/>
  <c r="BL98" i="6" s="1"/>
  <c r="BJ188" i="6"/>
  <c r="BK188" i="6" s="1"/>
  <c r="BL188" i="6" s="1"/>
  <c r="BI171" i="6"/>
  <c r="BC171" i="6"/>
  <c r="BH171" i="6"/>
  <c r="BJ171" i="6" s="1"/>
  <c r="BK171" i="6" s="1"/>
  <c r="BL171" i="6" s="1"/>
  <c r="BL243" i="6"/>
  <c r="BJ79" i="6"/>
  <c r="BK79" i="6" s="1"/>
  <c r="BL79" i="6" s="1"/>
  <c r="BL85" i="6" s="1"/>
  <c r="BM93" i="6" s="1"/>
  <c r="BM94" i="6" s="1"/>
  <c r="BQ9" i="6" s="1"/>
  <c r="BJ10" i="6"/>
  <c r="BK10" i="6" s="1"/>
  <c r="BL10" i="6" s="1"/>
  <c r="BH279" i="6"/>
  <c r="BI279" i="6"/>
  <c r="BJ260" i="6"/>
  <c r="BK260" i="6" s="1"/>
  <c r="BL260" i="6" s="1"/>
  <c r="BF280" i="6"/>
  <c r="BG280" i="6" s="1"/>
  <c r="N280" i="6"/>
  <c r="BA280" i="6"/>
  <c r="BD280" i="6"/>
  <c r="BE280" i="6" s="1"/>
  <c r="AY280" i="6"/>
  <c r="BJ281" i="3" l="1"/>
  <c r="BK281" i="3" s="1"/>
  <c r="BL281" i="3" s="1"/>
  <c r="BJ244" i="3"/>
  <c r="BK244" i="3" s="1"/>
  <c r="BL244" i="3" s="1"/>
  <c r="BC207" i="3"/>
  <c r="BH207" i="3"/>
  <c r="BJ207" i="3" s="1"/>
  <c r="BK207" i="3" s="1"/>
  <c r="BL207" i="3" s="1"/>
  <c r="BI207" i="3"/>
  <c r="BJ26" i="3"/>
  <c r="BK26" i="3" s="1"/>
  <c r="BL26" i="3" s="1"/>
  <c r="BJ260" i="3"/>
  <c r="BK260" i="3" s="1"/>
  <c r="BL260" i="3" s="1"/>
  <c r="BJ116" i="3"/>
  <c r="BK116" i="3" s="1"/>
  <c r="BL116" i="3" s="1"/>
  <c r="N208" i="3"/>
  <c r="BF208" i="3"/>
  <c r="BG208" i="3" s="1"/>
  <c r="AY208" i="3"/>
  <c r="BA208" i="3"/>
  <c r="BD208" i="3"/>
  <c r="BE208" i="3" s="1"/>
  <c r="H209" i="3"/>
  <c r="C210" i="3"/>
  <c r="H210" i="3" s="1"/>
  <c r="BI117" i="3"/>
  <c r="BH117" i="3"/>
  <c r="BJ117" i="3" s="1"/>
  <c r="BK117" i="3" s="1"/>
  <c r="BL117" i="3" s="1"/>
  <c r="BC117" i="3"/>
  <c r="N118" i="3"/>
  <c r="BA118" i="3"/>
  <c r="BF118" i="3"/>
  <c r="BG118" i="3" s="1"/>
  <c r="AY118" i="3"/>
  <c r="BD118" i="3"/>
  <c r="BE118" i="3" s="1"/>
  <c r="BH174" i="3"/>
  <c r="BI174" i="3"/>
  <c r="BC174" i="3"/>
  <c r="BI245" i="3"/>
  <c r="BH245" i="3"/>
  <c r="BC245" i="3"/>
  <c r="BA29" i="3"/>
  <c r="BF29" i="3"/>
  <c r="BG29" i="3" s="1"/>
  <c r="N29" i="3"/>
  <c r="BD29" i="3"/>
  <c r="BE29" i="3" s="1"/>
  <c r="AY29" i="3"/>
  <c r="N226" i="3"/>
  <c r="BA226" i="3"/>
  <c r="BF226" i="3"/>
  <c r="BG226" i="3" s="1"/>
  <c r="AY226" i="3"/>
  <c r="BD226" i="3"/>
  <c r="BE226" i="3" s="1"/>
  <c r="H263" i="3"/>
  <c r="C264" i="3"/>
  <c r="H264" i="3" s="1"/>
  <c r="BJ153" i="3"/>
  <c r="BK153" i="3" s="1"/>
  <c r="BL153" i="3" s="1"/>
  <c r="BI99" i="3"/>
  <c r="BH99" i="3"/>
  <c r="BC99" i="3"/>
  <c r="BJ172" i="3"/>
  <c r="BK172" i="3" s="1"/>
  <c r="BL172" i="3" s="1"/>
  <c r="BH84" i="3"/>
  <c r="BJ84" i="3" s="1"/>
  <c r="BK84" i="3" s="1"/>
  <c r="BL84" i="3" s="1"/>
  <c r="BI84" i="3"/>
  <c r="BC84" i="3"/>
  <c r="BJ192" i="3"/>
  <c r="BK192" i="3" s="1"/>
  <c r="BL192" i="3" s="1"/>
  <c r="BI63" i="3"/>
  <c r="BH63" i="3"/>
  <c r="BC63" i="3"/>
  <c r="H119" i="3"/>
  <c r="C120" i="3"/>
  <c r="H120" i="3" s="1"/>
  <c r="BI83" i="3"/>
  <c r="BH83" i="3"/>
  <c r="BJ83" i="3" s="1"/>
  <c r="BK83" i="3" s="1"/>
  <c r="BL83" i="3" s="1"/>
  <c r="BL85" i="3" s="1"/>
  <c r="BM93" i="3" s="1"/>
  <c r="BM94" i="3" s="1"/>
  <c r="BQ9" i="3" s="1"/>
  <c r="BC83" i="3"/>
  <c r="BJ98" i="3"/>
  <c r="BK98" i="3" s="1"/>
  <c r="BL98" i="3" s="1"/>
  <c r="BI261" i="3"/>
  <c r="BH261" i="3"/>
  <c r="BJ261" i="3" s="1"/>
  <c r="BK261" i="3" s="1"/>
  <c r="BL261" i="3" s="1"/>
  <c r="BC261" i="3"/>
  <c r="BA28" i="3"/>
  <c r="BF28" i="3"/>
  <c r="BG28" i="3" s="1"/>
  <c r="N28" i="3"/>
  <c r="AY28" i="3"/>
  <c r="BD28" i="3"/>
  <c r="BE28" i="3" s="1"/>
  <c r="C228" i="3"/>
  <c r="H228" i="3" s="1"/>
  <c r="H227" i="3"/>
  <c r="N155" i="3"/>
  <c r="BA155" i="3"/>
  <c r="BF155" i="3"/>
  <c r="BG155" i="3" s="1"/>
  <c r="BD155" i="3"/>
  <c r="BE155" i="3" s="1"/>
  <c r="AY155" i="3"/>
  <c r="BI154" i="3"/>
  <c r="BH154" i="3"/>
  <c r="BC154" i="3"/>
  <c r="BI27" i="3"/>
  <c r="BH27" i="3"/>
  <c r="BC27" i="3"/>
  <c r="BA46" i="3"/>
  <c r="BF46" i="3"/>
  <c r="BG46" i="3" s="1"/>
  <c r="BD46" i="3"/>
  <c r="BE46" i="3" s="1"/>
  <c r="N46" i="3"/>
  <c r="AY46" i="3"/>
  <c r="N64" i="3"/>
  <c r="BA64" i="3"/>
  <c r="BF64" i="3"/>
  <c r="BG64" i="3" s="1"/>
  <c r="AY64" i="3"/>
  <c r="BD64" i="3"/>
  <c r="BE64" i="3" s="1"/>
  <c r="BA100" i="3"/>
  <c r="BF100" i="3"/>
  <c r="BG100" i="3" s="1"/>
  <c r="BD100" i="3"/>
  <c r="BE100" i="3" s="1"/>
  <c r="N100" i="3"/>
  <c r="AY100" i="3"/>
  <c r="BI137" i="3"/>
  <c r="BH137" i="3"/>
  <c r="BC137" i="3"/>
  <c r="BF156" i="3"/>
  <c r="BG156" i="3" s="1"/>
  <c r="AY156" i="3"/>
  <c r="N156" i="3"/>
  <c r="BA156" i="3"/>
  <c r="BD156" i="3"/>
  <c r="BE156" i="3" s="1"/>
  <c r="BI225" i="3"/>
  <c r="BC225" i="3"/>
  <c r="BH225" i="3"/>
  <c r="BJ282" i="3"/>
  <c r="BK282" i="3" s="1"/>
  <c r="BL282" i="3" s="1"/>
  <c r="BL283" i="3" s="1"/>
  <c r="BM291" i="3" s="1"/>
  <c r="BM292" i="3" s="1"/>
  <c r="BQ20" i="3" s="1"/>
  <c r="BI246" i="3"/>
  <c r="BH246" i="3"/>
  <c r="BC246" i="3"/>
  <c r="C48" i="3"/>
  <c r="H48" i="3" s="1"/>
  <c r="H47" i="3"/>
  <c r="H65" i="3"/>
  <c r="C66" i="3"/>
  <c r="H66" i="3" s="1"/>
  <c r="BJ191" i="3"/>
  <c r="BK191" i="3" s="1"/>
  <c r="BL191" i="3" s="1"/>
  <c r="BH138" i="3"/>
  <c r="BI138" i="3"/>
  <c r="BC138" i="3"/>
  <c r="BI45" i="3"/>
  <c r="BH45" i="3"/>
  <c r="BC45" i="3"/>
  <c r="C102" i="3"/>
  <c r="H102" i="3" s="1"/>
  <c r="H101" i="3"/>
  <c r="N262" i="3"/>
  <c r="BA262" i="3"/>
  <c r="BF262" i="3"/>
  <c r="BG262" i="3" s="1"/>
  <c r="AY262" i="3"/>
  <c r="BD262" i="3"/>
  <c r="BE262" i="3" s="1"/>
  <c r="BI173" i="3"/>
  <c r="BH173" i="3"/>
  <c r="BC173" i="3"/>
  <c r="BJ261" i="6"/>
  <c r="BK261" i="6" s="1"/>
  <c r="BL261" i="6" s="1"/>
  <c r="BJ189" i="6"/>
  <c r="BK189" i="6" s="1"/>
  <c r="BL189" i="6" s="1"/>
  <c r="BI154" i="6"/>
  <c r="BC154" i="6"/>
  <c r="BH154" i="6"/>
  <c r="BD156" i="6"/>
  <c r="BE156" i="6" s="1"/>
  <c r="BA156" i="6"/>
  <c r="N156" i="6"/>
  <c r="BF156" i="6"/>
  <c r="BG156" i="6" s="1"/>
  <c r="AY156" i="6"/>
  <c r="BD155" i="6"/>
  <c r="BE155" i="6" s="1"/>
  <c r="BA155" i="6"/>
  <c r="AY155" i="6"/>
  <c r="BF155" i="6"/>
  <c r="BG155" i="6" s="1"/>
  <c r="N155" i="6"/>
  <c r="BJ99" i="6"/>
  <c r="BK99" i="6" s="1"/>
  <c r="BL99" i="6" s="1"/>
  <c r="BI244" i="6"/>
  <c r="BH244" i="6"/>
  <c r="BC244" i="6"/>
  <c r="BF210" i="6"/>
  <c r="BG210" i="6" s="1"/>
  <c r="N210" i="6"/>
  <c r="BA210" i="6"/>
  <c r="BD210" i="6"/>
  <c r="BE210" i="6" s="1"/>
  <c r="AY210" i="6"/>
  <c r="AY192" i="6"/>
  <c r="BF192" i="6"/>
  <c r="BG192" i="6" s="1"/>
  <c r="N192" i="6"/>
  <c r="BA192" i="6"/>
  <c r="BD192" i="6"/>
  <c r="BE192" i="6" s="1"/>
  <c r="BJ279" i="6"/>
  <c r="BK279" i="6" s="1"/>
  <c r="BL279" i="6" s="1"/>
  <c r="BD29" i="6"/>
  <c r="BE29" i="6" s="1"/>
  <c r="N29" i="6"/>
  <c r="BA29" i="6"/>
  <c r="AY29" i="6"/>
  <c r="BF29" i="6"/>
  <c r="BG29" i="6" s="1"/>
  <c r="BD191" i="6"/>
  <c r="BE191" i="6" s="1"/>
  <c r="N191" i="6"/>
  <c r="BA191" i="6"/>
  <c r="BF191" i="6"/>
  <c r="BG191" i="6" s="1"/>
  <c r="AY191" i="6"/>
  <c r="N137" i="6"/>
  <c r="BA137" i="6"/>
  <c r="BF137" i="6"/>
  <c r="BG137" i="6" s="1"/>
  <c r="BD137" i="6"/>
  <c r="BE137" i="6" s="1"/>
  <c r="AY137" i="6"/>
  <c r="BH262" i="6"/>
  <c r="BI262" i="6"/>
  <c r="BC262" i="6"/>
  <c r="N281" i="6"/>
  <c r="BA281" i="6"/>
  <c r="BF281" i="6"/>
  <c r="BG281" i="6" s="1"/>
  <c r="BD281" i="6"/>
  <c r="BE281" i="6" s="1"/>
  <c r="AY281" i="6"/>
  <c r="N227" i="6"/>
  <c r="BF227" i="6"/>
  <c r="BG227" i="6" s="1"/>
  <c r="AY227" i="6"/>
  <c r="BD227" i="6"/>
  <c r="BE227" i="6" s="1"/>
  <c r="BA227" i="6"/>
  <c r="BI190" i="6"/>
  <c r="BH190" i="6"/>
  <c r="BJ190" i="6" s="1"/>
  <c r="BK190" i="6" s="1"/>
  <c r="BL190" i="6" s="1"/>
  <c r="BC190" i="6"/>
  <c r="BJ26" i="6"/>
  <c r="BK26" i="6" s="1"/>
  <c r="BL26" i="6" s="1"/>
  <c r="BJ207" i="6"/>
  <c r="BK207" i="6" s="1"/>
  <c r="BL207" i="6" s="1"/>
  <c r="BI172" i="6"/>
  <c r="BH172" i="6"/>
  <c r="BC172" i="6"/>
  <c r="BH136" i="6"/>
  <c r="BJ136" i="6" s="1"/>
  <c r="BK136" i="6" s="1"/>
  <c r="BL136" i="6" s="1"/>
  <c r="BC136" i="6"/>
  <c r="BI136" i="6"/>
  <c r="BF120" i="6"/>
  <c r="BG120" i="6" s="1"/>
  <c r="N120" i="6"/>
  <c r="BA120" i="6"/>
  <c r="AY120" i="6"/>
  <c r="BD120" i="6"/>
  <c r="BE120" i="6" s="1"/>
  <c r="BJ117" i="6"/>
  <c r="BK117" i="6" s="1"/>
  <c r="BL117" i="6" s="1"/>
  <c r="N138" i="6"/>
  <c r="BA138" i="6"/>
  <c r="BF138" i="6"/>
  <c r="BG138" i="6" s="1"/>
  <c r="AY138" i="6"/>
  <c r="BD138" i="6"/>
  <c r="BE138" i="6" s="1"/>
  <c r="BH118" i="6"/>
  <c r="BI118" i="6"/>
  <c r="BC118" i="6"/>
  <c r="BD173" i="6"/>
  <c r="BE173" i="6" s="1"/>
  <c r="N173" i="6"/>
  <c r="BF173" i="6"/>
  <c r="BG173" i="6" s="1"/>
  <c r="AY173" i="6"/>
  <c r="BA173" i="6"/>
  <c r="BI27" i="6"/>
  <c r="BC27" i="6"/>
  <c r="BH27" i="6"/>
  <c r="BJ27" i="6" s="1"/>
  <c r="BK27" i="6" s="1"/>
  <c r="BL27" i="6" s="1"/>
  <c r="N28" i="6"/>
  <c r="BF28" i="6"/>
  <c r="BG28" i="6" s="1"/>
  <c r="BA28" i="6"/>
  <c r="BD28" i="6"/>
  <c r="BE28" i="6" s="1"/>
  <c r="AY28" i="6"/>
  <c r="N264" i="6"/>
  <c r="BF264" i="6"/>
  <c r="BG264" i="6" s="1"/>
  <c r="BA264" i="6"/>
  <c r="AY264" i="6"/>
  <c r="BD264" i="6"/>
  <c r="BE264" i="6" s="1"/>
  <c r="BF102" i="6"/>
  <c r="BG102" i="6" s="1"/>
  <c r="AY102" i="6"/>
  <c r="N102" i="6"/>
  <c r="BA102" i="6"/>
  <c r="BD102" i="6"/>
  <c r="BE102" i="6" s="1"/>
  <c r="N245" i="6"/>
  <c r="BD245" i="6"/>
  <c r="BE245" i="6" s="1"/>
  <c r="BF245" i="6"/>
  <c r="BG245" i="6" s="1"/>
  <c r="BA245" i="6"/>
  <c r="AY245" i="6"/>
  <c r="BH280" i="6"/>
  <c r="BI280" i="6"/>
  <c r="BI226" i="6"/>
  <c r="BH226" i="6"/>
  <c r="BC226" i="6"/>
  <c r="BA228" i="6"/>
  <c r="BF228" i="6"/>
  <c r="BG228" i="6" s="1"/>
  <c r="AY228" i="6"/>
  <c r="N228" i="6"/>
  <c r="BD228" i="6"/>
  <c r="BE228" i="6" s="1"/>
  <c r="BH208" i="6"/>
  <c r="BI208" i="6"/>
  <c r="BC208" i="6"/>
  <c r="BI100" i="6"/>
  <c r="BH100" i="6"/>
  <c r="BC100" i="6"/>
  <c r="N119" i="6"/>
  <c r="BD119" i="6"/>
  <c r="BE119" i="6" s="1"/>
  <c r="BA119" i="6"/>
  <c r="AY119" i="6"/>
  <c r="BF119" i="6"/>
  <c r="BG119" i="6" s="1"/>
  <c r="BF246" i="6"/>
  <c r="BG246" i="6" s="1"/>
  <c r="AY246" i="6"/>
  <c r="N246" i="6"/>
  <c r="BA246" i="6"/>
  <c r="BD246" i="6"/>
  <c r="BE246" i="6" s="1"/>
  <c r="AY174" i="6"/>
  <c r="BF174" i="6"/>
  <c r="BG174" i="6" s="1"/>
  <c r="N174" i="6"/>
  <c r="BA174" i="6"/>
  <c r="BD174" i="6"/>
  <c r="BE174" i="6" s="1"/>
  <c r="BF282" i="6"/>
  <c r="BG282" i="6" s="1"/>
  <c r="N282" i="6"/>
  <c r="BA282" i="6"/>
  <c r="AY282" i="6"/>
  <c r="BD282" i="6"/>
  <c r="BE282" i="6" s="1"/>
  <c r="N209" i="6"/>
  <c r="BA209" i="6"/>
  <c r="AY209" i="6"/>
  <c r="BF209" i="6"/>
  <c r="BG209" i="6" s="1"/>
  <c r="BD209" i="6"/>
  <c r="BE209" i="6" s="1"/>
  <c r="N263" i="6"/>
  <c r="BD263" i="6"/>
  <c r="BE263" i="6" s="1"/>
  <c r="BA263" i="6"/>
  <c r="BF263" i="6"/>
  <c r="BG263" i="6" s="1"/>
  <c r="AY263" i="6"/>
  <c r="N101" i="6"/>
  <c r="BD101" i="6"/>
  <c r="BE101" i="6" s="1"/>
  <c r="BF101" i="6"/>
  <c r="BG101" i="6" s="1"/>
  <c r="BA101" i="6"/>
  <c r="AY101" i="6"/>
  <c r="BL193" i="3" l="1"/>
  <c r="BM201" i="3" s="1"/>
  <c r="BM202" i="3" s="1"/>
  <c r="BQ15" i="3" s="1"/>
  <c r="BJ138" i="3"/>
  <c r="BK138" i="3" s="1"/>
  <c r="BL138" i="3" s="1"/>
  <c r="AY209" i="3"/>
  <c r="N209" i="3"/>
  <c r="BD209" i="3"/>
  <c r="BE209" i="3" s="1"/>
  <c r="BA209" i="3"/>
  <c r="BF209" i="3"/>
  <c r="BG209" i="3" s="1"/>
  <c r="BJ245" i="3"/>
  <c r="BK245" i="3" s="1"/>
  <c r="BL245" i="3" s="1"/>
  <c r="BJ174" i="3"/>
  <c r="BK174" i="3" s="1"/>
  <c r="BL174" i="3" s="1"/>
  <c r="BI208" i="3"/>
  <c r="BH208" i="3"/>
  <c r="BC208" i="3"/>
  <c r="BJ225" i="3"/>
  <c r="BK225" i="3" s="1"/>
  <c r="BL225" i="3" s="1"/>
  <c r="BJ27" i="3"/>
  <c r="BK27" i="3" s="1"/>
  <c r="BL27" i="3" s="1"/>
  <c r="N210" i="3"/>
  <c r="BA210" i="3"/>
  <c r="AY210" i="3"/>
  <c r="BF210" i="3"/>
  <c r="BG210" i="3" s="1"/>
  <c r="BD210" i="3"/>
  <c r="BE210" i="3" s="1"/>
  <c r="BA102" i="3"/>
  <c r="BF102" i="3"/>
  <c r="BG102" i="3" s="1"/>
  <c r="BD102" i="3"/>
  <c r="BE102" i="3" s="1"/>
  <c r="N102" i="3"/>
  <c r="AY102" i="3"/>
  <c r="N47" i="3"/>
  <c r="BF47" i="3"/>
  <c r="BG47" i="3" s="1"/>
  <c r="AY47" i="3"/>
  <c r="BA47" i="3"/>
  <c r="BD47" i="3"/>
  <c r="BE47" i="3" s="1"/>
  <c r="BI64" i="3"/>
  <c r="BH64" i="3"/>
  <c r="BJ64" i="3" s="1"/>
  <c r="BK64" i="3" s="1"/>
  <c r="BC64" i="3"/>
  <c r="BH155" i="3"/>
  <c r="BI155" i="3"/>
  <c r="BC155" i="3"/>
  <c r="BI28" i="3"/>
  <c r="BH28" i="3"/>
  <c r="BJ28" i="3" s="1"/>
  <c r="BK28" i="3" s="1"/>
  <c r="BC28" i="3"/>
  <c r="BF120" i="3"/>
  <c r="BG120" i="3" s="1"/>
  <c r="AY120" i="3"/>
  <c r="N120" i="3"/>
  <c r="BA120" i="3"/>
  <c r="BD120" i="3"/>
  <c r="BE120" i="3" s="1"/>
  <c r="BI262" i="3"/>
  <c r="BH262" i="3"/>
  <c r="BC262" i="3"/>
  <c r="BA48" i="3"/>
  <c r="BF48" i="3"/>
  <c r="BG48" i="3" s="1"/>
  <c r="N48" i="3"/>
  <c r="AY48" i="3"/>
  <c r="BD48" i="3"/>
  <c r="BE48" i="3" s="1"/>
  <c r="BL64" i="3"/>
  <c r="BF227" i="3"/>
  <c r="BG227" i="3" s="1"/>
  <c r="N227" i="3"/>
  <c r="BA227" i="3"/>
  <c r="BD227" i="3"/>
  <c r="BE227" i="3" s="1"/>
  <c r="AY227" i="3"/>
  <c r="BA119" i="3"/>
  <c r="BF119" i="3"/>
  <c r="BG119" i="3" s="1"/>
  <c r="N119" i="3"/>
  <c r="BD119" i="3"/>
  <c r="BE119" i="3" s="1"/>
  <c r="AY119" i="3"/>
  <c r="BI29" i="3"/>
  <c r="BC29" i="3"/>
  <c r="BH29" i="3"/>
  <c r="BJ29" i="3" s="1"/>
  <c r="BK29" i="3" s="1"/>
  <c r="N66" i="3"/>
  <c r="BA66" i="3"/>
  <c r="BF66" i="3"/>
  <c r="BG66" i="3" s="1"/>
  <c r="AY66" i="3"/>
  <c r="BD66" i="3"/>
  <c r="BE66" i="3" s="1"/>
  <c r="BI100" i="3"/>
  <c r="BH100" i="3"/>
  <c r="BJ100" i="3" s="1"/>
  <c r="BK100" i="3" s="1"/>
  <c r="BL100" i="3" s="1"/>
  <c r="BC100" i="3"/>
  <c r="BH46" i="3"/>
  <c r="BJ46" i="3" s="1"/>
  <c r="BK46" i="3" s="1"/>
  <c r="BL46" i="3" s="1"/>
  <c r="BI46" i="3"/>
  <c r="BC46" i="3"/>
  <c r="N228" i="3"/>
  <c r="BA228" i="3"/>
  <c r="BF228" i="3"/>
  <c r="BG228" i="3" s="1"/>
  <c r="BD228" i="3"/>
  <c r="BE228" i="3" s="1"/>
  <c r="AY228" i="3"/>
  <c r="N264" i="3"/>
  <c r="BA264" i="3"/>
  <c r="BF264" i="3"/>
  <c r="BG264" i="3" s="1"/>
  <c r="AY264" i="3"/>
  <c r="BD264" i="3"/>
  <c r="BE264" i="3" s="1"/>
  <c r="BH226" i="3"/>
  <c r="BI226" i="3"/>
  <c r="BC226" i="3"/>
  <c r="BJ173" i="3"/>
  <c r="BK173" i="3" s="1"/>
  <c r="BL173" i="3" s="1"/>
  <c r="N101" i="3"/>
  <c r="BA101" i="3"/>
  <c r="BF101" i="3"/>
  <c r="BG101" i="3" s="1"/>
  <c r="AY101" i="3"/>
  <c r="BD101" i="3"/>
  <c r="BE101" i="3" s="1"/>
  <c r="BJ45" i="3"/>
  <c r="BK45" i="3" s="1"/>
  <c r="BL45" i="3" s="1"/>
  <c r="BA65" i="3"/>
  <c r="BF65" i="3"/>
  <c r="BG65" i="3" s="1"/>
  <c r="N65" i="3"/>
  <c r="BD65" i="3"/>
  <c r="BE65" i="3" s="1"/>
  <c r="AY65" i="3"/>
  <c r="BJ246" i="3"/>
  <c r="BK246" i="3" s="1"/>
  <c r="BL246" i="3" s="1"/>
  <c r="BL247" i="3" s="1"/>
  <c r="BM255" i="3" s="1"/>
  <c r="BM256" i="3" s="1"/>
  <c r="BQ18" i="3" s="1"/>
  <c r="BI156" i="3"/>
  <c r="BH156" i="3"/>
  <c r="BJ156" i="3" s="1"/>
  <c r="BK156" i="3" s="1"/>
  <c r="BL156" i="3" s="1"/>
  <c r="BC156" i="3"/>
  <c r="BJ137" i="3"/>
  <c r="BK137" i="3" s="1"/>
  <c r="BL137" i="3" s="1"/>
  <c r="BL139" i="3" s="1"/>
  <c r="BM147" i="3" s="1"/>
  <c r="BM148" i="3" s="1"/>
  <c r="BQ12" i="3" s="1"/>
  <c r="BJ154" i="3"/>
  <c r="BK154" i="3" s="1"/>
  <c r="BL154" i="3" s="1"/>
  <c r="BL28" i="3"/>
  <c r="BJ63" i="3"/>
  <c r="BK63" i="3" s="1"/>
  <c r="BL63" i="3" s="1"/>
  <c r="BJ99" i="3"/>
  <c r="BK99" i="3" s="1"/>
  <c r="BL99" i="3" s="1"/>
  <c r="BA263" i="3"/>
  <c r="BF263" i="3"/>
  <c r="BG263" i="3" s="1"/>
  <c r="BD263" i="3"/>
  <c r="BE263" i="3" s="1"/>
  <c r="N263" i="3"/>
  <c r="AY263" i="3"/>
  <c r="BL29" i="3"/>
  <c r="BI118" i="3"/>
  <c r="BH118" i="3"/>
  <c r="BC118" i="3"/>
  <c r="BJ262" i="6"/>
  <c r="BK262" i="6" s="1"/>
  <c r="BL262" i="6" s="1"/>
  <c r="BJ244" i="6"/>
  <c r="BK244" i="6" s="1"/>
  <c r="BL244" i="6" s="1"/>
  <c r="BJ208" i="6"/>
  <c r="BK208" i="6" s="1"/>
  <c r="BL208" i="6" s="1"/>
  <c r="BJ154" i="6"/>
  <c r="BK154" i="6" s="1"/>
  <c r="BL154" i="6" s="1"/>
  <c r="BC156" i="6"/>
  <c r="BI156" i="6"/>
  <c r="BH156" i="6"/>
  <c r="BJ156" i="6" s="1"/>
  <c r="BK156" i="6" s="1"/>
  <c r="BL156" i="6" s="1"/>
  <c r="BC155" i="6"/>
  <c r="BH155" i="6"/>
  <c r="BJ155" i="6" s="1"/>
  <c r="BK155" i="6" s="1"/>
  <c r="BL155" i="6" s="1"/>
  <c r="BI155" i="6"/>
  <c r="BI263" i="6"/>
  <c r="BH263" i="6"/>
  <c r="BJ263" i="6" s="1"/>
  <c r="BK263" i="6" s="1"/>
  <c r="BC263" i="6"/>
  <c r="BH281" i="6"/>
  <c r="BI281" i="6"/>
  <c r="BH29" i="6"/>
  <c r="BI29" i="6"/>
  <c r="BC29" i="6"/>
  <c r="BH209" i="6"/>
  <c r="BI209" i="6"/>
  <c r="BC209" i="6"/>
  <c r="BI119" i="6"/>
  <c r="BH119" i="6"/>
  <c r="BC119" i="6"/>
  <c r="BI210" i="6"/>
  <c r="BH210" i="6"/>
  <c r="BC210" i="6"/>
  <c r="BI282" i="6"/>
  <c r="BH282" i="6"/>
  <c r="BI174" i="6"/>
  <c r="BH174" i="6"/>
  <c r="BJ174" i="6" s="1"/>
  <c r="BK174" i="6" s="1"/>
  <c r="BL174" i="6" s="1"/>
  <c r="BC174" i="6"/>
  <c r="BH246" i="6"/>
  <c r="BJ246" i="6" s="1"/>
  <c r="BK246" i="6" s="1"/>
  <c r="BI246" i="6"/>
  <c r="BC246" i="6"/>
  <c r="BJ226" i="6"/>
  <c r="BK226" i="6" s="1"/>
  <c r="BL226" i="6" s="1"/>
  <c r="BI245" i="6"/>
  <c r="BH245" i="6"/>
  <c r="BC245" i="6"/>
  <c r="BH264" i="6"/>
  <c r="BI264" i="6"/>
  <c r="BC264" i="6"/>
  <c r="BH173" i="6"/>
  <c r="BI173" i="6"/>
  <c r="BC173" i="6"/>
  <c r="BJ118" i="6"/>
  <c r="BK118" i="6" s="1"/>
  <c r="BL118" i="6" s="1"/>
  <c r="BJ172" i="6"/>
  <c r="BK172" i="6" s="1"/>
  <c r="BL172" i="6" s="1"/>
  <c r="BL263" i="6"/>
  <c r="BH120" i="6"/>
  <c r="BC120" i="6"/>
  <c r="BI120" i="6"/>
  <c r="BH228" i="6"/>
  <c r="BI228" i="6"/>
  <c r="BC228" i="6"/>
  <c r="BJ280" i="6"/>
  <c r="BK280" i="6" s="1"/>
  <c r="BL280" i="6" s="1"/>
  <c r="BI101" i="6"/>
  <c r="BH101" i="6"/>
  <c r="BC101" i="6"/>
  <c r="BL246" i="6"/>
  <c r="BJ100" i="6"/>
  <c r="BK100" i="6" s="1"/>
  <c r="BL100" i="6" s="1"/>
  <c r="BH102" i="6"/>
  <c r="BI102" i="6"/>
  <c r="BC102" i="6"/>
  <c r="BI28" i="6"/>
  <c r="BH28" i="6"/>
  <c r="BC28" i="6"/>
  <c r="BH138" i="6"/>
  <c r="BI138" i="6"/>
  <c r="BC138" i="6"/>
  <c r="BH227" i="6"/>
  <c r="BJ227" i="6" s="1"/>
  <c r="BK227" i="6" s="1"/>
  <c r="BL227" i="6" s="1"/>
  <c r="BI227" i="6"/>
  <c r="BC227" i="6"/>
  <c r="BH137" i="6"/>
  <c r="BJ137" i="6" s="1"/>
  <c r="BK137" i="6" s="1"/>
  <c r="BL137" i="6" s="1"/>
  <c r="BI137" i="6"/>
  <c r="BC137" i="6"/>
  <c r="BH191" i="6"/>
  <c r="BI191" i="6"/>
  <c r="BC191" i="6"/>
  <c r="BI192" i="6"/>
  <c r="BH192" i="6"/>
  <c r="BC192" i="6"/>
  <c r="BJ262" i="3" l="1"/>
  <c r="BK262" i="3" s="1"/>
  <c r="BL262" i="3" s="1"/>
  <c r="BJ208" i="3"/>
  <c r="BK208" i="3" s="1"/>
  <c r="BL208" i="3" s="1"/>
  <c r="BL175" i="3"/>
  <c r="BM183" i="3" s="1"/>
  <c r="BM184" i="3" s="1"/>
  <c r="BQ14" i="3" s="1"/>
  <c r="BL30" i="3"/>
  <c r="BM38" i="3" s="1"/>
  <c r="BM39" i="3" s="1"/>
  <c r="BQ6" i="3" s="1"/>
  <c r="BH209" i="3"/>
  <c r="BJ209" i="3" s="1"/>
  <c r="BK209" i="3" s="1"/>
  <c r="BL209" i="3" s="1"/>
  <c r="BI209" i="3"/>
  <c r="BC209" i="3"/>
  <c r="BH210" i="3"/>
  <c r="BC210" i="3"/>
  <c r="BI210" i="3"/>
  <c r="BI120" i="3"/>
  <c r="BH120" i="3"/>
  <c r="BJ120" i="3" s="1"/>
  <c r="BK120" i="3" s="1"/>
  <c r="BL120" i="3" s="1"/>
  <c r="BC120" i="3"/>
  <c r="BJ155" i="3"/>
  <c r="BK155" i="3" s="1"/>
  <c r="BL155" i="3" s="1"/>
  <c r="BL157" i="3" s="1"/>
  <c r="BM165" i="3" s="1"/>
  <c r="BM166" i="3" s="1"/>
  <c r="BQ13" i="3" s="1"/>
  <c r="BI47" i="3"/>
  <c r="BH47" i="3"/>
  <c r="BC47" i="3"/>
  <c r="BI264" i="3"/>
  <c r="BH264" i="3"/>
  <c r="BC264" i="3"/>
  <c r="BI65" i="3"/>
  <c r="BH65" i="3"/>
  <c r="BC65" i="3"/>
  <c r="BI101" i="3"/>
  <c r="BH101" i="3"/>
  <c r="BC101" i="3"/>
  <c r="BJ226" i="3"/>
  <c r="BK226" i="3" s="1"/>
  <c r="BL226" i="3" s="1"/>
  <c r="BH119" i="3"/>
  <c r="BI119" i="3"/>
  <c r="BC119" i="3"/>
  <c r="BI263" i="3"/>
  <c r="BH263" i="3"/>
  <c r="BC263" i="3"/>
  <c r="BI66" i="3"/>
  <c r="BH66" i="3"/>
  <c r="BC66" i="3"/>
  <c r="BI48" i="3"/>
  <c r="BH48" i="3"/>
  <c r="BC48" i="3"/>
  <c r="BH102" i="3"/>
  <c r="BI102" i="3"/>
  <c r="BC102" i="3"/>
  <c r="BJ118" i="3"/>
  <c r="BK118" i="3" s="1"/>
  <c r="BL118" i="3" s="1"/>
  <c r="BH228" i="3"/>
  <c r="BI228" i="3"/>
  <c r="BC228" i="3"/>
  <c r="BI227" i="3"/>
  <c r="BH227" i="3"/>
  <c r="BC227" i="3"/>
  <c r="BJ281" i="6"/>
  <c r="BK281" i="6" s="1"/>
  <c r="BL281" i="6" s="1"/>
  <c r="BJ191" i="6"/>
  <c r="BK191" i="6" s="1"/>
  <c r="BL191" i="6" s="1"/>
  <c r="BL157" i="6"/>
  <c r="BM165" i="6" s="1"/>
  <c r="BM166" i="6" s="1"/>
  <c r="BQ13" i="6" s="1"/>
  <c r="BJ28" i="6"/>
  <c r="BK28" i="6" s="1"/>
  <c r="BL28" i="6" s="1"/>
  <c r="BJ138" i="6"/>
  <c r="BK138" i="6" s="1"/>
  <c r="BL138" i="6" s="1"/>
  <c r="BL139" i="6" s="1"/>
  <c r="BM147" i="6" s="1"/>
  <c r="BM148" i="6" s="1"/>
  <c r="BQ12" i="6" s="1"/>
  <c r="BJ102" i="6"/>
  <c r="BK102" i="6" s="1"/>
  <c r="BL102" i="6" s="1"/>
  <c r="BJ228" i="6"/>
  <c r="BK228" i="6" s="1"/>
  <c r="BL228" i="6" s="1"/>
  <c r="BL229" i="6" s="1"/>
  <c r="BM237" i="6" s="1"/>
  <c r="BM238" i="6" s="1"/>
  <c r="BQ17" i="6" s="1"/>
  <c r="BJ120" i="6"/>
  <c r="BK120" i="6" s="1"/>
  <c r="BL120" i="6" s="1"/>
  <c r="BJ173" i="6"/>
  <c r="BK173" i="6" s="1"/>
  <c r="BL173" i="6" s="1"/>
  <c r="BL175" i="6" s="1"/>
  <c r="BM183" i="6" s="1"/>
  <c r="BM184" i="6" s="1"/>
  <c r="BQ14" i="6" s="1"/>
  <c r="BJ210" i="6"/>
  <c r="BK210" i="6" s="1"/>
  <c r="BL210" i="6" s="1"/>
  <c r="BL211" i="6" s="1"/>
  <c r="BM219" i="6" s="1"/>
  <c r="BM220" i="6" s="1"/>
  <c r="BQ16" i="6" s="1"/>
  <c r="BJ119" i="6"/>
  <c r="BK119" i="6" s="1"/>
  <c r="BL119" i="6" s="1"/>
  <c r="BJ209" i="6"/>
  <c r="BK209" i="6" s="1"/>
  <c r="BL209" i="6" s="1"/>
  <c r="BJ264" i="6"/>
  <c r="BK264" i="6" s="1"/>
  <c r="BL264" i="6" s="1"/>
  <c r="BL265" i="6" s="1"/>
  <c r="BM273" i="6" s="1"/>
  <c r="BM274" i="6" s="1"/>
  <c r="BQ19" i="6" s="1"/>
  <c r="BJ29" i="6"/>
  <c r="BK29" i="6" s="1"/>
  <c r="BL29" i="6" s="1"/>
  <c r="BJ192" i="6"/>
  <c r="BK192" i="6" s="1"/>
  <c r="BL192" i="6" s="1"/>
  <c r="BL193" i="6" s="1"/>
  <c r="BM201" i="6" s="1"/>
  <c r="BM202" i="6" s="1"/>
  <c r="BQ15" i="6" s="1"/>
  <c r="BJ101" i="6"/>
  <c r="BK101" i="6" s="1"/>
  <c r="BL101" i="6" s="1"/>
  <c r="BJ245" i="6"/>
  <c r="BK245" i="6" s="1"/>
  <c r="BL245" i="6" s="1"/>
  <c r="BL247" i="6" s="1"/>
  <c r="BM255" i="6" s="1"/>
  <c r="BM256" i="6" s="1"/>
  <c r="BQ18" i="6" s="1"/>
  <c r="BJ282" i="6"/>
  <c r="BK282" i="6" s="1"/>
  <c r="BL282" i="6" s="1"/>
  <c r="BL283" i="6" s="1"/>
  <c r="BM291" i="6" s="1"/>
  <c r="BM292" i="6" s="1"/>
  <c r="BQ20" i="6" s="1"/>
  <c r="BJ228" i="3" l="1"/>
  <c r="BK228" i="3" s="1"/>
  <c r="BL228" i="3" s="1"/>
  <c r="BJ210" i="3"/>
  <c r="BK210" i="3" s="1"/>
  <c r="BL210" i="3" s="1"/>
  <c r="BJ119" i="3"/>
  <c r="BK119" i="3" s="1"/>
  <c r="BL119" i="3" s="1"/>
  <c r="BJ48" i="3"/>
  <c r="BK48" i="3" s="1"/>
  <c r="BL48" i="3" s="1"/>
  <c r="BL211" i="3"/>
  <c r="BM219" i="3" s="1"/>
  <c r="BM220" i="3" s="1"/>
  <c r="BQ16" i="3" s="1"/>
  <c r="BL121" i="3"/>
  <c r="BM129" i="3" s="1"/>
  <c r="BM130" i="3" s="1"/>
  <c r="BQ11" i="3" s="1"/>
  <c r="BJ101" i="3"/>
  <c r="BK101" i="3" s="1"/>
  <c r="BL101" i="3" s="1"/>
  <c r="BJ227" i="3"/>
  <c r="BK227" i="3" s="1"/>
  <c r="BL227" i="3" s="1"/>
  <c r="BL229" i="3" s="1"/>
  <c r="BM237" i="3" s="1"/>
  <c r="BM238" i="3" s="1"/>
  <c r="BQ17" i="3" s="1"/>
  <c r="BJ263" i="3"/>
  <c r="BK263" i="3" s="1"/>
  <c r="BL263" i="3" s="1"/>
  <c r="BJ102" i="3"/>
  <c r="BK102" i="3" s="1"/>
  <c r="BL102" i="3" s="1"/>
  <c r="BJ66" i="3"/>
  <c r="BK66" i="3" s="1"/>
  <c r="BL66" i="3" s="1"/>
  <c r="BJ65" i="3"/>
  <c r="BK65" i="3" s="1"/>
  <c r="BL65" i="3" s="1"/>
  <c r="BJ264" i="3"/>
  <c r="BK264" i="3" s="1"/>
  <c r="BL264" i="3" s="1"/>
  <c r="BL265" i="3" s="1"/>
  <c r="BM273" i="3" s="1"/>
  <c r="BM274" i="3" s="1"/>
  <c r="BQ19" i="3" s="1"/>
  <c r="BJ47" i="3"/>
  <c r="BK47" i="3" s="1"/>
  <c r="BL47" i="3" s="1"/>
  <c r="BL49" i="3" s="1"/>
  <c r="BM57" i="3" s="1"/>
  <c r="BM58" i="3" s="1"/>
  <c r="BQ7" i="3" s="1"/>
  <c r="BL30" i="6"/>
  <c r="BM38" i="6" s="1"/>
  <c r="BM39" i="6" s="1"/>
  <c r="BQ6" i="6" s="1"/>
  <c r="BL103" i="6"/>
  <c r="BM111" i="6" s="1"/>
  <c r="BM112" i="6" s="1"/>
  <c r="BQ10" i="6" s="1"/>
  <c r="BL121" i="6"/>
  <c r="BM129" i="6" s="1"/>
  <c r="BM130" i="6" s="1"/>
  <c r="BQ11" i="6" s="1"/>
  <c r="BL67" i="3" l="1"/>
  <c r="BM75" i="3" s="1"/>
  <c r="BM76" i="3" s="1"/>
  <c r="BQ8" i="3" s="1"/>
  <c r="BL103" i="3"/>
  <c r="BM111" i="3" s="1"/>
  <c r="BM112" i="3" s="1"/>
  <c r="BQ10" i="3" s="1"/>
</calcChain>
</file>

<file path=xl/sharedStrings.xml><?xml version="1.0" encoding="utf-8"?>
<sst xmlns="http://schemas.openxmlformats.org/spreadsheetml/2006/main" count="1049" uniqueCount="98">
  <si>
    <t>Caudal</t>
  </si>
  <si>
    <t>Densidad</t>
  </si>
  <si>
    <t>LOCA: TUBERÍA DE 24" / BALSA VACÍA</t>
  </si>
  <si>
    <t>Temperatura = 35ºC</t>
  </si>
  <si>
    <t>Tramo #001</t>
  </si>
  <si>
    <t>Intercambiador</t>
  </si>
  <si>
    <t>Tramo #002</t>
  </si>
  <si>
    <t>Tramo #003</t>
  </si>
  <si>
    <t>Tramo #004</t>
  </si>
  <si>
    <t>Tramo #005</t>
  </si>
  <si>
    <t>DN</t>
  </si>
  <si>
    <t>Espesor</t>
  </si>
  <si>
    <t>D exterior</t>
  </si>
  <si>
    <t>D interior</t>
  </si>
  <si>
    <t>Velocidad</t>
  </si>
  <si>
    <t>Rugosidad</t>
  </si>
  <si>
    <t>Viscosidad</t>
  </si>
  <si>
    <t>Viscosidad cinemática</t>
  </si>
  <si>
    <t>Nº Reynolds</t>
  </si>
  <si>
    <t>Longitud</t>
  </si>
  <si>
    <t>Coef multiplicador</t>
  </si>
  <si>
    <t>14" - Codo 90º; RL</t>
  </si>
  <si>
    <t>14" - Codo 45º; RL</t>
  </si>
  <si>
    <t>14" - Te; Paso 90º</t>
  </si>
  <si>
    <t>14" - Te; Paso recto</t>
  </si>
  <si>
    <t>14" - Válvula Mariposa</t>
  </si>
  <si>
    <t>14" - Válvula Retención</t>
  </si>
  <si>
    <t>--</t>
  </si>
  <si>
    <t>28" - Codo 90º; RL</t>
  </si>
  <si>
    <t>28" - Codo 45º; RL</t>
  </si>
  <si>
    <t>28" - Te; Paso 90º</t>
  </si>
  <si>
    <t>28" - Te; Paso recto</t>
  </si>
  <si>
    <t>28" - Válvula Mariposa</t>
  </si>
  <si>
    <t>28" - Válvula Retención</t>
  </si>
  <si>
    <t>24" - Codo 90º; RL</t>
  </si>
  <si>
    <t>24" - Codo 45º; RL</t>
  </si>
  <si>
    <t>24" - Te; Paso 90º</t>
  </si>
  <si>
    <t>24" - Te; Paso recto</t>
  </si>
  <si>
    <t>24" - Válvula Mariposa</t>
  </si>
  <si>
    <t>24" - Válvula Retención</t>
  </si>
  <si>
    <t>24" - Codo 50º; RL</t>
  </si>
  <si>
    <t>24" - Codo 32º; RL</t>
  </si>
  <si>
    <t>24" - Codo 12º; RL</t>
  </si>
  <si>
    <t>24" - Codo 02º; RL</t>
  </si>
  <si>
    <t>Reducción: 28x24"</t>
  </si>
  <si>
    <t>Ampliación 24x28"</t>
  </si>
  <si>
    <t>Ampliación 20x28"</t>
  </si>
  <si>
    <t>Ampliación 18x24"</t>
  </si>
  <si>
    <t>Ampliación 14x18"</t>
  </si>
  <si>
    <t>Salida recta (tubo)</t>
  </si>
  <si>
    <t>K total</t>
  </si>
  <si>
    <t>Accesorios</t>
  </si>
  <si>
    <t>Id.</t>
  </si>
  <si>
    <t>Elemento</t>
  </si>
  <si>
    <t>Sigma</t>
  </si>
  <si>
    <t>Otros</t>
  </si>
  <si>
    <t>Velocidad real</t>
  </si>
  <si>
    <t>PdC (reg turbulento)</t>
  </si>
  <si>
    <t>% Laminar</t>
  </si>
  <si>
    <t>% Turbulento</t>
  </si>
  <si>
    <t>PdC del tubo
(seleccionada)</t>
  </si>
  <si>
    <t>PdC del tubo (total)</t>
  </si>
  <si>
    <t>PdC total</t>
  </si>
  <si>
    <t>PdC (reg laminar)</t>
  </si>
  <si>
    <t>Coef Arbitr</t>
  </si>
  <si>
    <t>Cotas</t>
  </si>
  <si>
    <t>Superior</t>
  </si>
  <si>
    <t>Inferior</t>
  </si>
  <si>
    <t>Factor f</t>
  </si>
  <si>
    <t>Error</t>
  </si>
  <si>
    <t>PdC</t>
  </si>
  <si>
    <t>[l/s]</t>
  </si>
  <si>
    <t>[mm]</t>
  </si>
  <si>
    <t>[m/s]</t>
  </si>
  <si>
    <t>[m]</t>
  </si>
  <si>
    <r>
      <t>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</si>
  <si>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[kg/(m·s)]</t>
  </si>
  <si>
    <t>[cSt]</t>
  </si>
  <si>
    <t>[-]</t>
  </si>
  <si>
    <r>
      <t>[m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/h]</t>
    </r>
  </si>
  <si>
    <r>
      <t>[m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/s]</t>
    </r>
  </si>
  <si>
    <t>[mca]</t>
  </si>
  <si>
    <t>[mca/m]</t>
  </si>
  <si>
    <t>[Pa/m]</t>
  </si>
  <si>
    <t>[0/1]</t>
  </si>
  <si>
    <t>[Pa]</t>
  </si>
  <si>
    <t>PdC del tubo 
(total)</t>
  </si>
  <si>
    <r>
      <t>[kg/cm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</si>
  <si>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Temperatura = 35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>C</t>
    </r>
  </si>
  <si>
    <r>
      <t>[kg/m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]</t>
    </r>
  </si>
  <si>
    <r>
      <t>[kg/cm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]</t>
    </r>
  </si>
  <si>
    <t>Diferencia</t>
  </si>
  <si>
    <r>
      <t>[m</t>
    </r>
    <r>
      <rPr>
        <vertAlign val="superscript"/>
        <sz val="10"/>
        <color theme="8" tint="-0.249977111117893"/>
        <rFont val="Calibri"/>
        <family val="2"/>
        <scheme val="minor"/>
      </rPr>
      <t>3</t>
    </r>
    <r>
      <rPr>
        <sz val="10"/>
        <color theme="8" tint="-0.249977111117893"/>
        <rFont val="Calibri"/>
        <family val="2"/>
        <scheme val="minor"/>
      </rPr>
      <t>/h]</t>
    </r>
  </si>
  <si>
    <r>
      <t>[kg/cm</t>
    </r>
    <r>
      <rPr>
        <vertAlign val="superscript"/>
        <sz val="10"/>
        <color theme="8" tint="-0.249977111117893"/>
        <rFont val="Calibri"/>
        <family val="2"/>
        <scheme val="minor"/>
      </rPr>
      <t>2</t>
    </r>
    <r>
      <rPr>
        <sz val="10"/>
        <color theme="8" tint="-0.249977111117893"/>
        <rFont val="Calibri"/>
        <family val="2"/>
        <scheme val="minor"/>
      </rPr>
      <t>]</t>
    </r>
  </si>
  <si>
    <t>P altura</t>
  </si>
  <si>
    <t>P tubería</t>
  </si>
  <si>
    <r>
      <t>[kg/m</t>
    </r>
    <r>
      <rPr>
        <vertAlign val="superscript"/>
        <sz val="11"/>
        <color theme="8" tint="-0.249977111117893"/>
        <rFont val="Calibri"/>
        <family val="2"/>
        <scheme val="minor"/>
      </rPr>
      <t>3</t>
    </r>
    <r>
      <rPr>
        <sz val="11"/>
        <color theme="8" tint="-0.249977111117893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</si>
  <si>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8" tint="-0.249977111117893"/>
        <rFont val="Calibri"/>
        <family val="2"/>
        <scheme val="minor"/>
      </rPr>
      <t>2</t>
    </r>
    <r>
      <rPr>
        <sz val="11"/>
        <color theme="8" tint="-0.249977111117893"/>
        <rFont val="Calibri"/>
        <family val="2"/>
        <scheme val="minor"/>
      </rPr>
      <t>/s]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</si>
</sst>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,##0.000000"/>
    <numFmt numFmtId="166" formatCode="#,##0.0000000"/>
    <numFmt numFmtId="167" formatCode="#,##0.0000000000"/>
    <numFmt numFmtId="168" formatCode="0.000000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vertAlign val="superscript"/>
      <sz val="10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vertAlign val="superscript"/>
      <sz val="11"/>
      <color theme="8" tint="-0.249977111117893"/>
      <name val="Calibri"/>
      <family val="2"/>
      <scheme val="minor"/>
    </font>
    <font>
      <sz val="6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" fontId="0" fillId="0" borderId="0" xfId="0" applyNumberFormat="1"/>
    <xf numFmtId="0" fontId="1" fillId="0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2" fillId="0" borderId="3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3" fillId="0" borderId="2" xfId="1" applyFont="1" applyBorder="1" applyAlignment="1"/>
    <xf numFmtId="0" fontId="3" fillId="0" borderId="2" xfId="1" applyFont="1" applyFill="1" applyBorder="1" applyAlignment="1"/>
    <xf numFmtId="4" fontId="1" fillId="0" borderId="0" xfId="1" applyNumberFormat="1" applyFont="1" applyFill="1" applyBorder="1"/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/>
    <xf numFmtId="0" fontId="0" fillId="0" borderId="0" xfId="0" applyFont="1" applyAlignment="1">
      <alignment horizontal="center" vertical="center"/>
    </xf>
    <xf numFmtId="4" fontId="0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center" vertical="center"/>
    </xf>
    <xf numFmtId="167" fontId="5" fillId="0" borderId="8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11" fontId="5" fillId="0" borderId="8" xfId="1" applyNumberFormat="1" applyFont="1" applyFill="1" applyBorder="1" applyAlignment="1">
      <alignment horizontal="center" vertical="center"/>
    </xf>
    <xf numFmtId="168" fontId="5" fillId="0" borderId="8" xfId="1" applyNumberFormat="1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166" fontId="5" fillId="0" borderId="9" xfId="1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11" fontId="5" fillId="0" borderId="9" xfId="1" applyNumberFormat="1" applyFont="1" applyFill="1" applyBorder="1" applyAlignment="1">
      <alignment horizontal="center" vertical="center"/>
    </xf>
    <xf numFmtId="168" fontId="5" fillId="0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7" fontId="5" fillId="0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11" fontId="5" fillId="0" borderId="10" xfId="1" applyNumberFormat="1" applyFont="1" applyFill="1" applyBorder="1" applyAlignment="1">
      <alignment horizontal="center" vertical="center"/>
    </xf>
    <xf numFmtId="168" fontId="5" fillId="0" borderId="10" xfId="1" applyNumberFormat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11" xfId="1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1" fillId="2" borderId="13" xfId="1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left" vertical="center"/>
    </xf>
    <xf numFmtId="4" fontId="5" fillId="0" borderId="0" xfId="1" applyNumberFormat="1" applyFont="1" applyFill="1" applyBorder="1" applyAlignment="1">
      <alignment horizontal="left" vertical="center"/>
    </xf>
    <xf numFmtId="4" fontId="8" fillId="0" borderId="8" xfId="0" applyNumberFormat="1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left" vertical="center"/>
    </xf>
    <xf numFmtId="4" fontId="8" fillId="0" borderId="10" xfId="0" applyNumberFormat="1" applyFont="1" applyBorder="1" applyAlignment="1">
      <alignment horizontal="left" vertical="center"/>
    </xf>
    <xf numFmtId="4" fontId="8" fillId="0" borderId="14" xfId="0" applyNumberFormat="1" applyFont="1" applyBorder="1" applyAlignment="1">
      <alignment horizontal="left" vertical="center"/>
    </xf>
    <xf numFmtId="4" fontId="14" fillId="0" borderId="12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textRotation="90"/>
    </xf>
    <xf numFmtId="4" fontId="11" fillId="0" borderId="12" xfId="1" applyNumberFormat="1" applyFont="1" applyFill="1" applyBorder="1" applyAlignment="1">
      <alignment horizontal="center" textRotation="90"/>
    </xf>
    <xf numFmtId="4" fontId="14" fillId="0" borderId="12" xfId="0" applyNumberFormat="1" applyFont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/>
    </xf>
    <xf numFmtId="3" fontId="16" fillId="2" borderId="7" xfId="1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4" fontId="5" fillId="0" borderId="13" xfId="1" applyNumberFormat="1" applyFont="1" applyFill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D31" sqref="D31"/>
    </sheetView>
  </sheetViews>
  <sheetFormatPr baseColWidth="10" defaultColWidth="10.7109375" defaultRowHeight="15" x14ac:dyDescent="0.25"/>
  <cols>
    <col min="1" max="1" width="3.42578125" bestFit="1" customWidth="1"/>
    <col min="2" max="2" width="20.28515625" bestFit="1" customWidth="1"/>
  </cols>
  <sheetData>
    <row r="1" spans="1:3" x14ac:dyDescent="0.25">
      <c r="A1" s="6" t="s">
        <v>52</v>
      </c>
      <c r="B1" s="4" t="s">
        <v>53</v>
      </c>
      <c r="C1" s="5" t="s">
        <v>54</v>
      </c>
    </row>
    <row r="2" spans="1:3" x14ac:dyDescent="0.25">
      <c r="A2" s="7">
        <v>1</v>
      </c>
      <c r="B2" s="2" t="s">
        <v>21</v>
      </c>
      <c r="C2" s="8">
        <v>0.17780000000000001</v>
      </c>
    </row>
    <row r="3" spans="1:3" x14ac:dyDescent="0.25">
      <c r="A3" s="7">
        <v>2</v>
      </c>
      <c r="B3" s="3" t="s">
        <v>22</v>
      </c>
      <c r="C3" s="8">
        <v>0.12590000000000001</v>
      </c>
    </row>
    <row r="4" spans="1:3" x14ac:dyDescent="0.25">
      <c r="A4" s="7">
        <v>3</v>
      </c>
      <c r="B4" s="3" t="s">
        <v>23</v>
      </c>
      <c r="C4" s="8">
        <v>0.7621</v>
      </c>
    </row>
    <row r="5" spans="1:3" x14ac:dyDescent="0.25">
      <c r="A5" s="7">
        <v>4</v>
      </c>
      <c r="B5" s="3" t="s">
        <v>24</v>
      </c>
      <c r="C5" s="8">
        <v>0.254</v>
      </c>
    </row>
    <row r="6" spans="1:3" x14ac:dyDescent="0.25">
      <c r="A6" s="7">
        <v>5</v>
      </c>
      <c r="B6" s="3" t="s">
        <v>25</v>
      </c>
      <c r="C6" s="8">
        <v>0.5716</v>
      </c>
    </row>
    <row r="7" spans="1:3" x14ac:dyDescent="0.25">
      <c r="A7" s="7">
        <v>6</v>
      </c>
      <c r="B7" s="2" t="s">
        <v>26</v>
      </c>
      <c r="C7" s="8">
        <v>0.6351</v>
      </c>
    </row>
    <row r="8" spans="1:3" x14ac:dyDescent="0.25">
      <c r="A8" s="7">
        <v>7</v>
      </c>
      <c r="B8" s="3" t="s">
        <v>27</v>
      </c>
      <c r="C8" s="8">
        <v>0</v>
      </c>
    </row>
    <row r="9" spans="1:3" x14ac:dyDescent="0.25">
      <c r="A9" s="7">
        <v>8</v>
      </c>
      <c r="B9" s="2" t="s">
        <v>28</v>
      </c>
      <c r="C9" s="8">
        <v>0.15509999999999999</v>
      </c>
    </row>
    <row r="10" spans="1:3" x14ac:dyDescent="0.25">
      <c r="A10" s="7">
        <v>9</v>
      </c>
      <c r="B10" s="3" t="s">
        <v>29</v>
      </c>
      <c r="C10" s="8">
        <v>0.10979999999999999</v>
      </c>
    </row>
    <row r="11" spans="1:3" x14ac:dyDescent="0.25">
      <c r="A11" s="7">
        <v>10</v>
      </c>
      <c r="B11" s="3" t="s">
        <v>30</v>
      </c>
      <c r="C11" s="8">
        <v>0.66490000000000005</v>
      </c>
    </row>
    <row r="12" spans="1:3" x14ac:dyDescent="0.25">
      <c r="A12" s="7">
        <v>11</v>
      </c>
      <c r="B12" s="3" t="s">
        <v>31</v>
      </c>
      <c r="C12" s="8">
        <v>0.22159999999999999</v>
      </c>
    </row>
    <row r="13" spans="1:3" x14ac:dyDescent="0.25">
      <c r="A13" s="7">
        <v>12</v>
      </c>
      <c r="B13" s="3" t="s">
        <v>32</v>
      </c>
      <c r="C13" s="8">
        <v>0.49869999999999998</v>
      </c>
    </row>
    <row r="14" spans="1:3" x14ac:dyDescent="0.25">
      <c r="A14" s="7">
        <v>13</v>
      </c>
      <c r="B14" s="2" t="s">
        <v>33</v>
      </c>
      <c r="C14" s="8">
        <v>0.55410000000000004</v>
      </c>
    </row>
    <row r="15" spans="1:3" x14ac:dyDescent="0.25">
      <c r="A15" s="7">
        <v>14</v>
      </c>
      <c r="B15" s="2"/>
      <c r="C15" s="8">
        <v>0</v>
      </c>
    </row>
    <row r="16" spans="1:3" x14ac:dyDescent="0.25">
      <c r="A16" s="7">
        <v>15</v>
      </c>
      <c r="B16" s="2" t="s">
        <v>34</v>
      </c>
      <c r="C16" s="8">
        <v>0.1598</v>
      </c>
    </row>
    <row r="17" spans="1:3" x14ac:dyDescent="0.25">
      <c r="A17" s="7">
        <v>16</v>
      </c>
      <c r="B17" s="3" t="s">
        <v>35</v>
      </c>
      <c r="C17" s="8">
        <v>0.11310000000000001</v>
      </c>
    </row>
    <row r="18" spans="1:3" x14ac:dyDescent="0.25">
      <c r="A18" s="7">
        <v>17</v>
      </c>
      <c r="B18" s="3" t="s">
        <v>36</v>
      </c>
      <c r="C18" s="8">
        <v>0.68469999999999998</v>
      </c>
    </row>
    <row r="19" spans="1:3" x14ac:dyDescent="0.25">
      <c r="A19" s="7">
        <v>18</v>
      </c>
      <c r="B19" s="3" t="s">
        <v>37</v>
      </c>
      <c r="C19" s="8">
        <v>0.22819999999999999</v>
      </c>
    </row>
    <row r="20" spans="1:3" x14ac:dyDescent="0.25">
      <c r="A20" s="7">
        <v>19</v>
      </c>
      <c r="B20" s="3" t="s">
        <v>38</v>
      </c>
      <c r="C20" s="8">
        <v>0.51349999999999996</v>
      </c>
    </row>
    <row r="21" spans="1:3" x14ac:dyDescent="0.25">
      <c r="A21" s="7">
        <v>20</v>
      </c>
      <c r="B21" s="2" t="s">
        <v>39</v>
      </c>
      <c r="C21" s="8">
        <v>0.5706</v>
      </c>
    </row>
    <row r="22" spans="1:3" x14ac:dyDescent="0.25">
      <c r="A22" s="7">
        <v>21</v>
      </c>
      <c r="B22" s="3" t="s">
        <v>40</v>
      </c>
      <c r="C22" s="8">
        <v>0.11835</v>
      </c>
    </row>
    <row r="23" spans="1:3" x14ac:dyDescent="0.25">
      <c r="A23" s="7">
        <v>22</v>
      </c>
      <c r="B23" s="3" t="s">
        <v>41</v>
      </c>
      <c r="C23" s="8">
        <v>9.9650000000000002E-2</v>
      </c>
    </row>
    <row r="24" spans="1:3" x14ac:dyDescent="0.25">
      <c r="A24" s="7">
        <v>23</v>
      </c>
      <c r="B24" s="3" t="s">
        <v>42</v>
      </c>
      <c r="C24" s="8">
        <v>7.8899999999999998E-2</v>
      </c>
    </row>
    <row r="25" spans="1:3" x14ac:dyDescent="0.25">
      <c r="A25" s="7">
        <v>24</v>
      </c>
      <c r="B25" s="3" t="s">
        <v>43</v>
      </c>
      <c r="C25" s="8">
        <v>6.7500000000000004E-2</v>
      </c>
    </row>
    <row r="26" spans="1:3" x14ac:dyDescent="0.25">
      <c r="A26" s="7">
        <v>25</v>
      </c>
      <c r="B26" s="3" t="s">
        <v>27</v>
      </c>
      <c r="C26" s="8">
        <v>0</v>
      </c>
    </row>
    <row r="27" spans="1:3" x14ac:dyDescent="0.25">
      <c r="A27" s="7">
        <v>26</v>
      </c>
      <c r="B27" s="3" t="s">
        <v>44</v>
      </c>
      <c r="C27" s="8">
        <v>3.4099999999999998E-2</v>
      </c>
    </row>
    <row r="28" spans="1:3" x14ac:dyDescent="0.25">
      <c r="A28" s="7">
        <v>27</v>
      </c>
      <c r="B28" s="3" t="s">
        <v>27</v>
      </c>
      <c r="C28" s="8">
        <v>0</v>
      </c>
    </row>
    <row r="29" spans="1:3" x14ac:dyDescent="0.25">
      <c r="A29" s="7">
        <v>28</v>
      </c>
      <c r="B29" s="3" t="s">
        <v>45</v>
      </c>
      <c r="C29" s="8">
        <v>1.5980000000000001E-2</v>
      </c>
    </row>
    <row r="30" spans="1:3" x14ac:dyDescent="0.25">
      <c r="A30" s="7">
        <v>29</v>
      </c>
      <c r="B30" s="3" t="s">
        <v>46</v>
      </c>
      <c r="C30" s="8">
        <v>0.10730000000000001</v>
      </c>
    </row>
    <row r="31" spans="1:3" x14ac:dyDescent="0.25">
      <c r="A31" s="7">
        <v>30</v>
      </c>
      <c r="B31" s="3" t="s">
        <v>47</v>
      </c>
      <c r="C31" s="8">
        <v>7.7939999999999995E-2</v>
      </c>
    </row>
    <row r="32" spans="1:3" x14ac:dyDescent="0.25">
      <c r="A32" s="7">
        <v>31</v>
      </c>
      <c r="B32" s="3" t="s">
        <v>48</v>
      </c>
      <c r="C32" s="8">
        <v>5.7759999999999999E-2</v>
      </c>
    </row>
    <row r="33" spans="1:3" x14ac:dyDescent="0.25">
      <c r="A33" s="7">
        <v>32</v>
      </c>
      <c r="B33" s="3" t="s">
        <v>27</v>
      </c>
      <c r="C33" s="8">
        <v>0</v>
      </c>
    </row>
    <row r="34" spans="1:3" x14ac:dyDescent="0.25">
      <c r="A34" s="7">
        <v>33</v>
      </c>
      <c r="B34" s="2" t="s">
        <v>49</v>
      </c>
      <c r="C34" s="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92"/>
  <sheetViews>
    <sheetView showGridLines="0" zoomScale="85" zoomScaleNormal="85" workbookViewId="0">
      <pane ySplit="1" topLeftCell="A2" activePane="bottomLeft" state="frozen"/>
      <selection activeCell="B1" sqref="B1"/>
      <selection pane="bottomLeft" activeCell="BM6" sqref="BM6"/>
    </sheetView>
  </sheetViews>
  <sheetFormatPr baseColWidth="10" defaultColWidth="11.42578125" defaultRowHeight="15" x14ac:dyDescent="0.25"/>
  <cols>
    <col min="1" max="1" width="34" style="1" bestFit="1" customWidth="1"/>
    <col min="2" max="2" width="10.5703125" style="1" bestFit="1" customWidth="1"/>
    <col min="3" max="3" width="8.140625" style="1" bestFit="1" customWidth="1"/>
    <col min="4" max="4" width="5.5703125" style="1" bestFit="1" customWidth="1"/>
    <col min="5" max="5" width="10" style="1" bestFit="1" customWidth="1"/>
    <col min="6" max="6" width="8" style="1" bestFit="1" customWidth="1"/>
    <col min="7" max="7" width="9.5703125" style="1" bestFit="1" customWidth="1"/>
    <col min="8" max="8" width="10" style="1" bestFit="1" customWidth="1"/>
    <col min="9" max="9" width="10.28515625" style="1" bestFit="1" customWidth="1"/>
    <col min="10" max="10" width="9.42578125" style="1" bestFit="1" customWidth="1"/>
    <col min="11" max="11" width="10.42578125" style="1" bestFit="1" customWidth="1"/>
    <col min="12" max="12" width="12.5703125" style="1" bestFit="1" customWidth="1"/>
    <col min="13" max="13" width="11.5703125" style="1" bestFit="1" customWidth="1"/>
    <col min="14" max="14" width="12" style="1" bestFit="1" customWidth="1"/>
    <col min="15" max="15" width="11.5703125" style="1" bestFit="1" customWidth="1"/>
    <col min="16" max="49" width="3.42578125" style="1" customWidth="1"/>
    <col min="50" max="50" width="9.5703125" style="1" bestFit="1" customWidth="1"/>
    <col min="51" max="51" width="10.42578125" style="1" bestFit="1" customWidth="1"/>
    <col min="52" max="52" width="6.5703125" style="1" bestFit="1" customWidth="1"/>
    <col min="53" max="53" width="13.85546875" style="1" bestFit="1" customWidth="1"/>
    <col min="54" max="54" width="14" style="1" bestFit="1" customWidth="1"/>
    <col min="55" max="55" width="11.42578125" style="1" hidden="1" customWidth="1"/>
    <col min="56" max="56" width="19.42578125" style="1" bestFit="1" customWidth="1"/>
    <col min="57" max="57" width="19.5703125" style="1" bestFit="1" customWidth="1"/>
    <col min="58" max="58" width="16.42578125" style="1" bestFit="1" customWidth="1"/>
    <col min="59" max="59" width="16.42578125" style="1" customWidth="1"/>
    <col min="60" max="60" width="11.42578125" style="1"/>
    <col min="61" max="61" width="12.7109375" style="1" bestFit="1" customWidth="1"/>
    <col min="62" max="62" width="14" style="1" customWidth="1"/>
    <col min="63" max="63" width="12.42578125" style="1" customWidth="1"/>
    <col min="64" max="16384" width="11.42578125" style="1"/>
  </cols>
  <sheetData>
    <row r="1" spans="1:119" ht="100.5" customHeight="1" x14ac:dyDescent="0.25">
      <c r="B1" s="64" t="s">
        <v>64</v>
      </c>
      <c r="C1" s="64" t="s">
        <v>0</v>
      </c>
      <c r="D1" s="64" t="s">
        <v>10</v>
      </c>
      <c r="E1" s="64" t="s">
        <v>12</v>
      </c>
      <c r="F1" s="64" t="s">
        <v>11</v>
      </c>
      <c r="G1" s="64" t="s">
        <v>13</v>
      </c>
      <c r="H1" s="64" t="s">
        <v>14</v>
      </c>
      <c r="I1" s="64" t="s">
        <v>15</v>
      </c>
      <c r="J1" s="64" t="s">
        <v>1</v>
      </c>
      <c r="K1" s="64" t="s">
        <v>16</v>
      </c>
      <c r="L1" s="73" t="s">
        <v>17</v>
      </c>
      <c r="M1" s="73"/>
      <c r="N1" s="64" t="s">
        <v>18</v>
      </c>
      <c r="O1" s="64" t="s">
        <v>19</v>
      </c>
      <c r="P1" s="66" t="s">
        <v>20</v>
      </c>
      <c r="Q1" s="67" t="s">
        <v>21</v>
      </c>
      <c r="R1" s="67" t="s">
        <v>22</v>
      </c>
      <c r="S1" s="67" t="s">
        <v>23</v>
      </c>
      <c r="T1" s="67" t="s">
        <v>24</v>
      </c>
      <c r="U1" s="67" t="s">
        <v>25</v>
      </c>
      <c r="V1" s="67" t="s">
        <v>26</v>
      </c>
      <c r="W1" s="67" t="s">
        <v>27</v>
      </c>
      <c r="X1" s="67" t="s">
        <v>28</v>
      </c>
      <c r="Y1" s="67" t="s">
        <v>29</v>
      </c>
      <c r="Z1" s="67" t="s">
        <v>30</v>
      </c>
      <c r="AA1" s="67" t="s">
        <v>31</v>
      </c>
      <c r="AB1" s="67" t="s">
        <v>32</v>
      </c>
      <c r="AC1" s="67" t="s">
        <v>33</v>
      </c>
      <c r="AD1" s="67">
        <v>0</v>
      </c>
      <c r="AE1" s="67" t="s">
        <v>34</v>
      </c>
      <c r="AF1" s="67" t="s">
        <v>35</v>
      </c>
      <c r="AG1" s="67" t="s">
        <v>36</v>
      </c>
      <c r="AH1" s="67" t="s">
        <v>37</v>
      </c>
      <c r="AI1" s="67" t="s">
        <v>38</v>
      </c>
      <c r="AJ1" s="67" t="s">
        <v>39</v>
      </c>
      <c r="AK1" s="67" t="s">
        <v>40</v>
      </c>
      <c r="AL1" s="67" t="s">
        <v>41</v>
      </c>
      <c r="AM1" s="67" t="s">
        <v>42</v>
      </c>
      <c r="AN1" s="67" t="s">
        <v>43</v>
      </c>
      <c r="AO1" s="67" t="s">
        <v>27</v>
      </c>
      <c r="AP1" s="67" t="s">
        <v>44</v>
      </c>
      <c r="AQ1" s="67" t="s">
        <v>27</v>
      </c>
      <c r="AR1" s="67" t="s">
        <v>45</v>
      </c>
      <c r="AS1" s="67" t="s">
        <v>46</v>
      </c>
      <c r="AT1" s="67" t="s">
        <v>47</v>
      </c>
      <c r="AU1" s="67" t="s">
        <v>48</v>
      </c>
      <c r="AV1" s="67" t="s">
        <v>27</v>
      </c>
      <c r="AW1" s="67" t="s">
        <v>49</v>
      </c>
      <c r="AX1" s="65" t="s">
        <v>50</v>
      </c>
      <c r="AY1" s="65" t="s">
        <v>51</v>
      </c>
      <c r="AZ1" s="65" t="s">
        <v>55</v>
      </c>
      <c r="BA1" s="65" t="s">
        <v>56</v>
      </c>
      <c r="BB1" s="65" t="s">
        <v>68</v>
      </c>
      <c r="BC1" s="65" t="s">
        <v>69</v>
      </c>
      <c r="BD1" s="65" t="s">
        <v>57</v>
      </c>
      <c r="BE1" s="65" t="s">
        <v>57</v>
      </c>
      <c r="BF1" s="65" t="s">
        <v>63</v>
      </c>
      <c r="BG1" s="65" t="s">
        <v>63</v>
      </c>
      <c r="BH1" s="65" t="s">
        <v>58</v>
      </c>
      <c r="BI1" s="65" t="s">
        <v>59</v>
      </c>
      <c r="BJ1" s="68" t="s">
        <v>60</v>
      </c>
      <c r="BK1" s="68" t="s">
        <v>61</v>
      </c>
      <c r="BL1" s="65" t="s">
        <v>62</v>
      </c>
    </row>
    <row r="2" spans="1:119" ht="17.25" x14ac:dyDescent="0.25">
      <c r="B2" s="69" t="s">
        <v>78</v>
      </c>
      <c r="C2" s="69" t="s">
        <v>71</v>
      </c>
      <c r="D2" s="69"/>
      <c r="E2" s="69" t="s">
        <v>72</v>
      </c>
      <c r="F2" s="69" t="s">
        <v>72</v>
      </c>
      <c r="G2" s="69" t="s">
        <v>72</v>
      </c>
      <c r="H2" s="69" t="s">
        <v>73</v>
      </c>
      <c r="I2" s="69" t="s">
        <v>74</v>
      </c>
      <c r="J2" s="69" t="s">
        <v>96</v>
      </c>
      <c r="K2" s="69" t="s">
        <v>76</v>
      </c>
      <c r="L2" s="69" t="s">
        <v>97</v>
      </c>
      <c r="M2" s="69" t="s">
        <v>77</v>
      </c>
      <c r="N2" s="69" t="s">
        <v>78</v>
      </c>
      <c r="O2" s="69" t="s">
        <v>74</v>
      </c>
      <c r="P2" s="69"/>
      <c r="Q2" s="70">
        <v>1</v>
      </c>
      <c r="R2" s="70">
        <v>2</v>
      </c>
      <c r="S2" s="70">
        <v>3</v>
      </c>
      <c r="T2" s="70">
        <v>4</v>
      </c>
      <c r="U2" s="70">
        <v>5</v>
      </c>
      <c r="V2" s="70">
        <v>6</v>
      </c>
      <c r="W2" s="70">
        <v>7</v>
      </c>
      <c r="X2" s="70">
        <v>8</v>
      </c>
      <c r="Y2" s="70">
        <v>9</v>
      </c>
      <c r="Z2" s="70">
        <v>10</v>
      </c>
      <c r="AA2" s="70">
        <v>11</v>
      </c>
      <c r="AB2" s="70">
        <v>12</v>
      </c>
      <c r="AC2" s="70">
        <v>13</v>
      </c>
      <c r="AD2" s="70">
        <v>14</v>
      </c>
      <c r="AE2" s="70">
        <v>15</v>
      </c>
      <c r="AF2" s="70">
        <v>16</v>
      </c>
      <c r="AG2" s="70">
        <v>17</v>
      </c>
      <c r="AH2" s="70">
        <v>18</v>
      </c>
      <c r="AI2" s="70">
        <v>19</v>
      </c>
      <c r="AJ2" s="70">
        <v>20</v>
      </c>
      <c r="AK2" s="70">
        <v>21</v>
      </c>
      <c r="AL2" s="70">
        <v>22</v>
      </c>
      <c r="AM2" s="70">
        <v>23</v>
      </c>
      <c r="AN2" s="70">
        <v>24</v>
      </c>
      <c r="AO2" s="70">
        <v>25</v>
      </c>
      <c r="AP2" s="70">
        <v>26</v>
      </c>
      <c r="AQ2" s="70">
        <v>27</v>
      </c>
      <c r="AR2" s="70">
        <v>28</v>
      </c>
      <c r="AS2" s="70">
        <v>29</v>
      </c>
      <c r="AT2" s="70">
        <v>30</v>
      </c>
      <c r="AU2" s="70">
        <v>31</v>
      </c>
      <c r="AV2" s="70">
        <v>32</v>
      </c>
      <c r="AW2" s="70">
        <v>33</v>
      </c>
      <c r="AX2" s="69" t="s">
        <v>78</v>
      </c>
      <c r="AY2" s="69" t="s">
        <v>81</v>
      </c>
      <c r="AZ2" s="69" t="s">
        <v>81</v>
      </c>
      <c r="BA2" s="69" t="s">
        <v>73</v>
      </c>
      <c r="BB2" s="69" t="s">
        <v>78</v>
      </c>
      <c r="BC2" s="69"/>
      <c r="BD2" s="69" t="s">
        <v>82</v>
      </c>
      <c r="BE2" s="69" t="s">
        <v>83</v>
      </c>
      <c r="BF2" s="69" t="s">
        <v>82</v>
      </c>
      <c r="BG2" s="69" t="s">
        <v>83</v>
      </c>
      <c r="BH2" s="69" t="s">
        <v>84</v>
      </c>
      <c r="BI2" s="69" t="s">
        <v>84</v>
      </c>
      <c r="BJ2" s="69" t="s">
        <v>82</v>
      </c>
      <c r="BK2" s="69" t="s">
        <v>85</v>
      </c>
      <c r="BL2" s="69" t="s">
        <v>85</v>
      </c>
    </row>
    <row r="3" spans="1:119" ht="15.75" thickBot="1" x14ac:dyDescent="0.3">
      <c r="A3" s="69" t="s">
        <v>2</v>
      </c>
      <c r="B3" s="12"/>
      <c r="C3" s="19">
        <v>0</v>
      </c>
      <c r="D3" s="72" t="s">
        <v>79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</row>
    <row r="4" spans="1:119" ht="15.75" thickBot="1" x14ac:dyDescent="0.3">
      <c r="A4" s="71" t="s">
        <v>3</v>
      </c>
      <c r="B4" s="12"/>
      <c r="C4" s="39">
        <f>C3/3600</f>
        <v>0</v>
      </c>
      <c r="D4" s="39" t="s">
        <v>79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0"/>
      <c r="BO4" s="10"/>
      <c r="BP4" s="48" t="s">
        <v>0</v>
      </c>
      <c r="BQ4" s="49" t="s">
        <v>70</v>
      </c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</row>
    <row r="5" spans="1:119" x14ac:dyDescent="0.25">
      <c r="A5" s="17" t="s">
        <v>4</v>
      </c>
      <c r="B5" s="18">
        <v>1</v>
      </c>
      <c r="C5" s="19">
        <v>0</v>
      </c>
      <c r="D5" s="19">
        <v>24</v>
      </c>
      <c r="E5" s="19">
        <v>609.4</v>
      </c>
      <c r="F5" s="19">
        <v>9.52</v>
      </c>
      <c r="G5" s="19">
        <f t="shared" ref="G5:G10" si="0">E5-(F5*2)</f>
        <v>590.36</v>
      </c>
      <c r="H5" s="19">
        <f t="shared" ref="H5:H10" si="1">(0.001*C5/(PI()*(G5/2000)^2))</f>
        <v>0</v>
      </c>
      <c r="I5" s="20">
        <v>4.6E-5</v>
      </c>
      <c r="J5" s="19">
        <v>997.6</v>
      </c>
      <c r="K5" s="21">
        <v>7.1980000000000004E-4</v>
      </c>
      <c r="L5" s="22">
        <f t="shared" ref="L5:L10" si="2">K5/J5</f>
        <v>7.2153167602245391E-7</v>
      </c>
      <c r="M5" s="23">
        <f t="shared" ref="M5:M10" si="3">L5*10^7</f>
        <v>7.2153167602245389</v>
      </c>
      <c r="N5" s="19">
        <f t="shared" ref="N5:N10" si="4">J5*H5*(G5*0.001)/K5</f>
        <v>0</v>
      </c>
      <c r="O5" s="19">
        <v>430.76499999999999</v>
      </c>
      <c r="P5" s="24">
        <v>1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12</v>
      </c>
      <c r="AF5" s="24">
        <v>0</v>
      </c>
      <c r="AG5" s="24">
        <v>1</v>
      </c>
      <c r="AH5" s="24">
        <v>1</v>
      </c>
      <c r="AI5" s="24">
        <v>2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24">
        <v>0</v>
      </c>
      <c r="AP5" s="24">
        <v>0</v>
      </c>
      <c r="AQ5" s="24">
        <v>0</v>
      </c>
      <c r="AR5" s="24">
        <v>0</v>
      </c>
      <c r="AS5" s="24">
        <v>1</v>
      </c>
      <c r="AT5" s="24">
        <v>0</v>
      </c>
      <c r="AU5" s="24">
        <v>0</v>
      </c>
      <c r="AV5" s="24">
        <v>0</v>
      </c>
      <c r="AW5" s="24">
        <v>0</v>
      </c>
      <c r="AX5" s="23">
        <f>MMULT(Q5:AW5,Datos!$C$2:$C$34)</f>
        <v>4.8997999999999999</v>
      </c>
      <c r="AY5" s="19">
        <f t="shared" ref="AY5:AY10" si="5">(AX5*J5*H5^2/2)</f>
        <v>0</v>
      </c>
      <c r="AZ5" s="19">
        <v>0</v>
      </c>
      <c r="BA5" s="19">
        <f t="shared" ref="BA5:BA10" si="6">H5</f>
        <v>0</v>
      </c>
      <c r="BB5" s="22">
        <v>0</v>
      </c>
      <c r="BC5" s="25" t="e">
        <f t="shared" ref="BC5:BC10" si="7">-2*LOG((I5/(3.7*(G5/1000)))+(2.51/(N5*SQRT(BB5))))-(1/SQRT(BB5))</f>
        <v>#DIV/0!</v>
      </c>
      <c r="BD5" s="26">
        <f t="shared" ref="BD5:BD10" si="8">BB5*(1/(G5*0.001))*(H5^2/(2*9.81))</f>
        <v>0</v>
      </c>
      <c r="BE5" s="22">
        <f t="shared" ref="BE5:BE10" si="9">BD5*9806.65</f>
        <v>0</v>
      </c>
      <c r="BF5" s="22">
        <f t="shared" ref="BF5:BF10" si="10">(32*K5*H5)/((G5*0.001)^2*J5*9.81)</f>
        <v>0</v>
      </c>
      <c r="BG5" s="22">
        <f t="shared" ref="BG5:BG10" si="11">BF5*9806.65</f>
        <v>0</v>
      </c>
      <c r="BH5" s="19">
        <f t="shared" ref="BH5:BH10" si="12">IF(N5&lt;2100,1,IF(N5&gt;4000,0,1-(N5-2100)/(4000-2100)))</f>
        <v>1</v>
      </c>
      <c r="BI5" s="19">
        <f t="shared" ref="BI5:BI10" si="13">IF(N5&gt;4000,1,IF(N5&lt;2100,0,(N5-2100)/(4000-2100)))</f>
        <v>0</v>
      </c>
      <c r="BJ5" s="19">
        <f t="shared" ref="BJ5:BJ10" si="14">(BH5*BF5)+(BI5*BE5)</f>
        <v>0</v>
      </c>
      <c r="BK5" s="19">
        <f t="shared" ref="BK5:BK10" si="15">BJ5*O5*P5</f>
        <v>0</v>
      </c>
      <c r="BL5" s="19">
        <f t="shared" ref="BL5:BL10" si="16">B5*(AY5+AZ5+BK5)</f>
        <v>0</v>
      </c>
      <c r="BM5" s="14"/>
      <c r="BN5" s="10"/>
      <c r="BO5" s="10"/>
      <c r="BP5" s="50">
        <v>0</v>
      </c>
      <c r="BQ5" s="50">
        <f>BM20</f>
        <v>1.3118440000000007</v>
      </c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</row>
    <row r="6" spans="1:119" x14ac:dyDescent="0.25">
      <c r="A6" s="27" t="s">
        <v>5</v>
      </c>
      <c r="B6" s="28">
        <v>1</v>
      </c>
      <c r="C6" s="29">
        <v>0</v>
      </c>
      <c r="D6" s="29">
        <v>24</v>
      </c>
      <c r="E6" s="29">
        <v>609.4</v>
      </c>
      <c r="F6" s="29">
        <v>9.52</v>
      </c>
      <c r="G6" s="29">
        <f t="shared" si="0"/>
        <v>590.36</v>
      </c>
      <c r="H6" s="29">
        <f t="shared" si="1"/>
        <v>0</v>
      </c>
      <c r="I6" s="30">
        <v>4.6E-5</v>
      </c>
      <c r="J6" s="29">
        <v>997.6</v>
      </c>
      <c r="K6" s="31">
        <v>7.1980000000000004E-4</v>
      </c>
      <c r="L6" s="32">
        <f t="shared" si="2"/>
        <v>7.2153167602245391E-7</v>
      </c>
      <c r="M6" s="33">
        <f t="shared" si="3"/>
        <v>7.2153167602245389</v>
      </c>
      <c r="N6" s="29">
        <f t="shared" si="4"/>
        <v>0</v>
      </c>
      <c r="O6" s="29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3">
        <f>MMULT(Q6:AW6,Datos!$C$2:$C$34)</f>
        <v>0</v>
      </c>
      <c r="AY6" s="29">
        <f t="shared" si="5"/>
        <v>0</v>
      </c>
      <c r="AZ6" s="29">
        <f>0.00212*C3^2</f>
        <v>0</v>
      </c>
      <c r="BA6" s="29">
        <f t="shared" si="6"/>
        <v>0</v>
      </c>
      <c r="BB6" s="32">
        <v>0</v>
      </c>
      <c r="BC6" s="35" t="e">
        <f t="shared" si="7"/>
        <v>#DIV/0!</v>
      </c>
      <c r="BD6" s="36">
        <f t="shared" si="8"/>
        <v>0</v>
      </c>
      <c r="BE6" s="32">
        <f t="shared" si="9"/>
        <v>0</v>
      </c>
      <c r="BF6" s="32">
        <f t="shared" si="10"/>
        <v>0</v>
      </c>
      <c r="BG6" s="32">
        <f t="shared" si="11"/>
        <v>0</v>
      </c>
      <c r="BH6" s="29">
        <f t="shared" si="12"/>
        <v>1</v>
      </c>
      <c r="BI6" s="29">
        <f t="shared" si="13"/>
        <v>0</v>
      </c>
      <c r="BJ6" s="29">
        <f t="shared" si="14"/>
        <v>0</v>
      </c>
      <c r="BK6" s="29">
        <f t="shared" si="15"/>
        <v>0</v>
      </c>
      <c r="BL6" s="29">
        <f t="shared" si="16"/>
        <v>0</v>
      </c>
      <c r="BM6" s="14"/>
      <c r="BN6" s="10"/>
      <c r="BO6" s="10"/>
      <c r="BP6" s="19">
        <v>200</v>
      </c>
      <c r="BQ6" s="19">
        <f>BM39</f>
        <v>1.3196464854465244</v>
      </c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</row>
    <row r="7" spans="1:119" x14ac:dyDescent="0.25">
      <c r="A7" s="27" t="s">
        <v>6</v>
      </c>
      <c r="B7" s="28">
        <v>1</v>
      </c>
      <c r="C7" s="29">
        <v>0</v>
      </c>
      <c r="D7" s="29">
        <v>24</v>
      </c>
      <c r="E7" s="29">
        <v>609.4</v>
      </c>
      <c r="F7" s="29">
        <v>9.52</v>
      </c>
      <c r="G7" s="29">
        <f t="shared" si="0"/>
        <v>590.36</v>
      </c>
      <c r="H7" s="29">
        <f t="shared" si="1"/>
        <v>0</v>
      </c>
      <c r="I7" s="30">
        <v>4.6E-5</v>
      </c>
      <c r="J7" s="29">
        <v>997.6</v>
      </c>
      <c r="K7" s="31">
        <v>7.1980000000000004E-4</v>
      </c>
      <c r="L7" s="32">
        <f t="shared" si="2"/>
        <v>7.2153167602245391E-7</v>
      </c>
      <c r="M7" s="33">
        <f t="shared" si="3"/>
        <v>7.2153167602245389</v>
      </c>
      <c r="N7" s="29">
        <f t="shared" si="4"/>
        <v>0</v>
      </c>
      <c r="O7" s="29">
        <v>442.99799999999999</v>
      </c>
      <c r="P7" s="34">
        <v>1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6</v>
      </c>
      <c r="AF7" s="34">
        <v>0</v>
      </c>
      <c r="AG7" s="34">
        <v>0</v>
      </c>
      <c r="AH7" s="34">
        <v>1</v>
      </c>
      <c r="AI7" s="34">
        <v>1</v>
      </c>
      <c r="AJ7" s="34">
        <v>0</v>
      </c>
      <c r="AK7" s="34">
        <v>1</v>
      </c>
      <c r="AL7" s="34">
        <v>1</v>
      </c>
      <c r="AM7" s="34">
        <v>1</v>
      </c>
      <c r="AN7" s="34">
        <v>1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3">
        <f>MMULT(Q7:AW7,Datos!$C$2:$C$34)</f>
        <v>2.0648999999999997</v>
      </c>
      <c r="AY7" s="29">
        <f t="shared" si="5"/>
        <v>0</v>
      </c>
      <c r="AZ7" s="29">
        <v>0</v>
      </c>
      <c r="BA7" s="29">
        <f t="shared" si="6"/>
        <v>0</v>
      </c>
      <c r="BB7" s="32">
        <v>0</v>
      </c>
      <c r="BC7" s="35" t="e">
        <f t="shared" si="7"/>
        <v>#DIV/0!</v>
      </c>
      <c r="BD7" s="36">
        <f t="shared" si="8"/>
        <v>0</v>
      </c>
      <c r="BE7" s="32">
        <f t="shared" si="9"/>
        <v>0</v>
      </c>
      <c r="BF7" s="32">
        <f t="shared" si="10"/>
        <v>0</v>
      </c>
      <c r="BG7" s="32">
        <f t="shared" si="11"/>
        <v>0</v>
      </c>
      <c r="BH7" s="29">
        <f t="shared" si="12"/>
        <v>1</v>
      </c>
      <c r="BI7" s="29">
        <f t="shared" si="13"/>
        <v>0</v>
      </c>
      <c r="BJ7" s="29">
        <f t="shared" si="14"/>
        <v>0</v>
      </c>
      <c r="BK7" s="29">
        <f t="shared" si="15"/>
        <v>0</v>
      </c>
      <c r="BL7" s="29">
        <f t="shared" si="16"/>
        <v>0</v>
      </c>
      <c r="BM7" s="14"/>
      <c r="BN7" s="10"/>
      <c r="BO7" s="10"/>
      <c r="BP7" s="29">
        <v>400</v>
      </c>
      <c r="BQ7" s="29">
        <f>BM58</f>
        <v>1.3418977577771447</v>
      </c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</row>
    <row r="8" spans="1:119" x14ac:dyDescent="0.25">
      <c r="A8" s="27" t="s">
        <v>7</v>
      </c>
      <c r="B8" s="28">
        <v>1</v>
      </c>
      <c r="C8" s="29">
        <v>0</v>
      </c>
      <c r="D8" s="29">
        <v>24</v>
      </c>
      <c r="E8" s="29">
        <v>609.4</v>
      </c>
      <c r="F8" s="29">
        <v>9.52</v>
      </c>
      <c r="G8" s="29">
        <f t="shared" si="0"/>
        <v>590.36</v>
      </c>
      <c r="H8" s="29">
        <f t="shared" si="1"/>
        <v>0</v>
      </c>
      <c r="I8" s="30">
        <v>4.6E-5</v>
      </c>
      <c r="J8" s="29">
        <v>997.6</v>
      </c>
      <c r="K8" s="31">
        <v>7.1980000000000004E-4</v>
      </c>
      <c r="L8" s="32">
        <f t="shared" si="2"/>
        <v>7.2153167602245391E-7</v>
      </c>
      <c r="M8" s="33">
        <f t="shared" si="3"/>
        <v>7.2153167602245389</v>
      </c>
      <c r="N8" s="29">
        <f t="shared" si="4"/>
        <v>0</v>
      </c>
      <c r="O8" s="29">
        <v>35.426000000000002</v>
      </c>
      <c r="P8" s="34">
        <v>1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1</v>
      </c>
      <c r="AH8" s="34">
        <v>1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3">
        <f>MMULT(Q8:AW8,Datos!$C$2:$C$34)</f>
        <v>0.91289999999999993</v>
      </c>
      <c r="AY8" s="29">
        <f t="shared" si="5"/>
        <v>0</v>
      </c>
      <c r="AZ8" s="29">
        <v>0</v>
      </c>
      <c r="BA8" s="29">
        <f t="shared" si="6"/>
        <v>0</v>
      </c>
      <c r="BB8" s="32">
        <v>0</v>
      </c>
      <c r="BC8" s="35" t="e">
        <f t="shared" si="7"/>
        <v>#DIV/0!</v>
      </c>
      <c r="BD8" s="36">
        <f t="shared" si="8"/>
        <v>0</v>
      </c>
      <c r="BE8" s="32">
        <f t="shared" si="9"/>
        <v>0</v>
      </c>
      <c r="BF8" s="32">
        <f t="shared" si="10"/>
        <v>0</v>
      </c>
      <c r="BG8" s="32">
        <f t="shared" si="11"/>
        <v>0</v>
      </c>
      <c r="BH8" s="29">
        <f t="shared" si="12"/>
        <v>1</v>
      </c>
      <c r="BI8" s="29">
        <f t="shared" si="13"/>
        <v>0</v>
      </c>
      <c r="BJ8" s="29">
        <f t="shared" si="14"/>
        <v>0</v>
      </c>
      <c r="BK8" s="29">
        <f t="shared" si="15"/>
        <v>0</v>
      </c>
      <c r="BL8" s="29">
        <f t="shared" si="16"/>
        <v>0</v>
      </c>
      <c r="BM8" s="14"/>
      <c r="BN8" s="10"/>
      <c r="BO8" s="10"/>
      <c r="BP8" s="29">
        <v>700</v>
      </c>
      <c r="BQ8" s="29">
        <f>BM76</f>
        <v>1.3982872881489949</v>
      </c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</row>
    <row r="9" spans="1:119" x14ac:dyDescent="0.25">
      <c r="A9" s="27" t="s">
        <v>8</v>
      </c>
      <c r="B9" s="28">
        <v>1</v>
      </c>
      <c r="C9" s="29">
        <v>0</v>
      </c>
      <c r="D9" s="29">
        <v>24</v>
      </c>
      <c r="E9" s="29">
        <v>609.4</v>
      </c>
      <c r="F9" s="29">
        <v>9.52</v>
      </c>
      <c r="G9" s="29">
        <f t="shared" si="0"/>
        <v>590.36</v>
      </c>
      <c r="H9" s="29">
        <f t="shared" si="1"/>
        <v>0</v>
      </c>
      <c r="I9" s="30">
        <v>4.6E-5</v>
      </c>
      <c r="J9" s="29">
        <v>997.6</v>
      </c>
      <c r="K9" s="31">
        <v>7.1980000000000004E-4</v>
      </c>
      <c r="L9" s="32">
        <f t="shared" si="2"/>
        <v>7.2153167602245391E-7</v>
      </c>
      <c r="M9" s="33">
        <f t="shared" si="3"/>
        <v>7.2153167602245389</v>
      </c>
      <c r="N9" s="29">
        <f t="shared" si="4"/>
        <v>0</v>
      </c>
      <c r="O9" s="29">
        <v>12.18</v>
      </c>
      <c r="P9" s="34">
        <v>1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1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3">
        <f>MMULT(Q9:AW9,Datos!$C$2:$C$34)</f>
        <v>0.68469999999999998</v>
      </c>
      <c r="AY9" s="29">
        <f t="shared" si="5"/>
        <v>0</v>
      </c>
      <c r="AZ9" s="29">
        <v>0</v>
      </c>
      <c r="BA9" s="29">
        <f t="shared" si="6"/>
        <v>0</v>
      </c>
      <c r="BB9" s="32">
        <v>0</v>
      </c>
      <c r="BC9" s="35" t="e">
        <f t="shared" si="7"/>
        <v>#DIV/0!</v>
      </c>
      <c r="BD9" s="36">
        <f t="shared" si="8"/>
        <v>0</v>
      </c>
      <c r="BE9" s="32">
        <f t="shared" si="9"/>
        <v>0</v>
      </c>
      <c r="BF9" s="32">
        <f t="shared" si="10"/>
        <v>0</v>
      </c>
      <c r="BG9" s="32">
        <f t="shared" si="11"/>
        <v>0</v>
      </c>
      <c r="BH9" s="29">
        <f t="shared" si="12"/>
        <v>1</v>
      </c>
      <c r="BI9" s="29">
        <f t="shared" si="13"/>
        <v>0</v>
      </c>
      <c r="BJ9" s="29">
        <f t="shared" si="14"/>
        <v>0</v>
      </c>
      <c r="BK9" s="29">
        <f t="shared" si="15"/>
        <v>0</v>
      </c>
      <c r="BL9" s="29">
        <f t="shared" si="16"/>
        <v>0</v>
      </c>
      <c r="BM9" s="14"/>
      <c r="BN9" s="10"/>
      <c r="BO9" s="10"/>
      <c r="BP9" s="29">
        <v>1000</v>
      </c>
      <c r="BQ9" s="29">
        <f>BM94</f>
        <v>1.4825338601274309</v>
      </c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</row>
    <row r="10" spans="1:119" x14ac:dyDescent="0.25">
      <c r="A10" s="37" t="s">
        <v>9</v>
      </c>
      <c r="B10" s="38">
        <v>1</v>
      </c>
      <c r="C10" s="39">
        <v>0</v>
      </c>
      <c r="D10" s="39">
        <v>14</v>
      </c>
      <c r="E10" s="39">
        <v>355.6</v>
      </c>
      <c r="F10" s="39">
        <v>9.52</v>
      </c>
      <c r="G10" s="39">
        <f t="shared" si="0"/>
        <v>336.56</v>
      </c>
      <c r="H10" s="39">
        <f t="shared" si="1"/>
        <v>0</v>
      </c>
      <c r="I10" s="40">
        <v>4.6E-5</v>
      </c>
      <c r="J10" s="39">
        <v>997.6</v>
      </c>
      <c r="K10" s="41">
        <v>7.1980000000000004E-4</v>
      </c>
      <c r="L10" s="42">
        <f t="shared" si="2"/>
        <v>7.2153167602245391E-7</v>
      </c>
      <c r="M10" s="43">
        <f t="shared" si="3"/>
        <v>7.2153167602245389</v>
      </c>
      <c r="N10" s="39">
        <f t="shared" si="4"/>
        <v>0</v>
      </c>
      <c r="O10" s="39">
        <v>9.8209999999999997</v>
      </c>
      <c r="P10" s="44">
        <v>1</v>
      </c>
      <c r="Q10" s="44">
        <v>0</v>
      </c>
      <c r="R10" s="44">
        <v>2</v>
      </c>
      <c r="S10" s="44">
        <v>0</v>
      </c>
      <c r="T10" s="44">
        <v>0</v>
      </c>
      <c r="U10" s="44">
        <v>1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1</v>
      </c>
      <c r="AU10" s="44">
        <v>1</v>
      </c>
      <c r="AV10" s="44">
        <v>0</v>
      </c>
      <c r="AW10" s="44">
        <v>1</v>
      </c>
      <c r="AX10" s="43">
        <f>MMULT(Q10:AW10,Datos!$C$2:$C$34)</f>
        <v>1.9591000000000001</v>
      </c>
      <c r="AY10" s="39">
        <f t="shared" si="5"/>
        <v>0</v>
      </c>
      <c r="AZ10" s="39">
        <v>0</v>
      </c>
      <c r="BA10" s="39">
        <f t="shared" si="6"/>
        <v>0</v>
      </c>
      <c r="BB10" s="42">
        <v>0</v>
      </c>
      <c r="BC10" s="45" t="e">
        <f t="shared" si="7"/>
        <v>#DIV/0!</v>
      </c>
      <c r="BD10" s="46">
        <f t="shared" si="8"/>
        <v>0</v>
      </c>
      <c r="BE10" s="42">
        <f t="shared" si="9"/>
        <v>0</v>
      </c>
      <c r="BF10" s="42">
        <f t="shared" si="10"/>
        <v>0</v>
      </c>
      <c r="BG10" s="42">
        <f t="shared" si="11"/>
        <v>0</v>
      </c>
      <c r="BH10" s="39">
        <f t="shared" si="12"/>
        <v>1</v>
      </c>
      <c r="BI10" s="39">
        <f t="shared" si="13"/>
        <v>0</v>
      </c>
      <c r="BJ10" s="39">
        <f t="shared" si="14"/>
        <v>0</v>
      </c>
      <c r="BK10" s="39">
        <f t="shared" si="15"/>
        <v>0</v>
      </c>
      <c r="BL10" s="39">
        <f t="shared" si="16"/>
        <v>0</v>
      </c>
      <c r="BM10" s="14"/>
      <c r="BN10" s="10"/>
      <c r="BO10" s="10"/>
      <c r="BP10" s="29">
        <v>1300</v>
      </c>
      <c r="BQ10" s="29">
        <f>BM112</f>
        <v>1.5979569785007557</v>
      </c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</row>
    <row r="11" spans="1:119" x14ac:dyDescent="0.25">
      <c r="A11" s="11"/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47">
        <v>0</v>
      </c>
      <c r="BM11" s="47" t="s">
        <v>85</v>
      </c>
      <c r="BN11" s="10"/>
      <c r="BO11" s="10"/>
      <c r="BP11" s="29">
        <v>1600</v>
      </c>
      <c r="BQ11" s="29">
        <f>BM130</f>
        <v>1.7386780708551612</v>
      </c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</row>
    <row r="12" spans="1:119" x14ac:dyDescent="0.25">
      <c r="BP12" s="29">
        <v>1900</v>
      </c>
      <c r="BQ12" s="29">
        <f>BM148</f>
        <v>1.9115862423286942</v>
      </c>
    </row>
    <row r="13" spans="1:119" x14ac:dyDescent="0.25">
      <c r="BL13" s="54" t="s">
        <v>65</v>
      </c>
      <c r="BP13" s="51">
        <v>2200</v>
      </c>
      <c r="BQ13" s="51">
        <f>BM166</f>
        <v>2.1086186874728305</v>
      </c>
    </row>
    <row r="14" spans="1:119" x14ac:dyDescent="0.25">
      <c r="BL14" s="55" t="s">
        <v>66</v>
      </c>
      <c r="BM14" s="53">
        <v>107.5</v>
      </c>
      <c r="BN14" s="60" t="s">
        <v>74</v>
      </c>
      <c r="BP14" s="51">
        <v>2500</v>
      </c>
      <c r="BQ14" s="51">
        <f>BM184</f>
        <v>2.3388114011686096</v>
      </c>
    </row>
    <row r="15" spans="1:119" x14ac:dyDescent="0.25">
      <c r="BL15" s="56" t="s">
        <v>67</v>
      </c>
      <c r="BM15" s="51">
        <v>94.35</v>
      </c>
      <c r="BN15" s="61" t="s">
        <v>74</v>
      </c>
      <c r="BP15" s="51">
        <v>2800</v>
      </c>
      <c r="BQ15" s="51">
        <f>BM202</f>
        <v>2.591534236287981</v>
      </c>
    </row>
    <row r="16" spans="1:119" x14ac:dyDescent="0.25">
      <c r="BL16" s="56" t="s">
        <v>91</v>
      </c>
      <c r="BM16" s="51">
        <f>BM14-BM15</f>
        <v>13.150000000000006</v>
      </c>
      <c r="BN16" s="61" t="s">
        <v>81</v>
      </c>
      <c r="BP16" s="51">
        <v>3100</v>
      </c>
      <c r="BQ16" s="51">
        <f>BM220</f>
        <v>2.8791524992620725</v>
      </c>
    </row>
    <row r="17" spans="1:119" x14ac:dyDescent="0.25">
      <c r="BL17" s="56" t="s">
        <v>1</v>
      </c>
      <c r="BM17" s="51">
        <f>J5</f>
        <v>997.6</v>
      </c>
      <c r="BN17" s="61" t="s">
        <v>89</v>
      </c>
      <c r="BP17" s="51">
        <v>3400</v>
      </c>
      <c r="BQ17" s="51">
        <f>BM238</f>
        <v>3.1873409658012952</v>
      </c>
    </row>
    <row r="18" spans="1:119" x14ac:dyDescent="0.25">
      <c r="BL18" s="56" t="s">
        <v>94</v>
      </c>
      <c r="BM18" s="51">
        <f>BM17*BM16*9.81</f>
        <v>128691.89640000007</v>
      </c>
      <c r="BN18" s="61" t="s">
        <v>85</v>
      </c>
      <c r="BP18" s="51">
        <v>3700</v>
      </c>
      <c r="BQ18" s="51">
        <f>BM256</f>
        <v>3.5235177278087484</v>
      </c>
    </row>
    <row r="19" spans="1:119" x14ac:dyDescent="0.25">
      <c r="BL19" s="56" t="s">
        <v>95</v>
      </c>
      <c r="BM19" s="51">
        <f>BL11+BM18</f>
        <v>128691.89640000007</v>
      </c>
      <c r="BN19" s="61" t="s">
        <v>85</v>
      </c>
      <c r="BP19" s="51">
        <v>4000</v>
      </c>
      <c r="BQ19" s="51">
        <f>BM274</f>
        <v>3.8965222361645977</v>
      </c>
    </row>
    <row r="20" spans="1:119" x14ac:dyDescent="0.25">
      <c r="BL20" s="57" t="s">
        <v>70</v>
      </c>
      <c r="BM20" s="52">
        <f>BM19/98100</f>
        <v>1.3118440000000007</v>
      </c>
      <c r="BN20" s="62" t="s">
        <v>90</v>
      </c>
      <c r="BP20" s="51">
        <v>4300</v>
      </c>
      <c r="BQ20" s="51">
        <f>BM292</f>
        <v>4.2885506334440766</v>
      </c>
    </row>
    <row r="22" spans="1:119" x14ac:dyDescent="0.25">
      <c r="A22" s="69" t="s">
        <v>2</v>
      </c>
      <c r="B22" s="12"/>
      <c r="C22" s="19">
        <v>200</v>
      </c>
      <c r="D22" s="72" t="s">
        <v>79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</row>
    <row r="23" spans="1:119" x14ac:dyDescent="0.25">
      <c r="A23" s="71" t="s">
        <v>3</v>
      </c>
      <c r="B23" s="12"/>
      <c r="C23" s="39">
        <f>C22/3600</f>
        <v>5.5555555555555552E-2</v>
      </c>
      <c r="D23" s="39" t="s">
        <v>79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</row>
    <row r="24" spans="1:119" x14ac:dyDescent="0.25">
      <c r="A24" s="17" t="s">
        <v>4</v>
      </c>
      <c r="B24" s="18">
        <v>1</v>
      </c>
      <c r="C24" s="19">
        <f>ROUND(C22/3.6,2)</f>
        <v>55.56</v>
      </c>
      <c r="D24" s="19">
        <v>24</v>
      </c>
      <c r="E24" s="19">
        <v>609.4</v>
      </c>
      <c r="F24" s="19">
        <v>9.52</v>
      </c>
      <c r="G24" s="19">
        <f t="shared" ref="G24:G29" si="17">E24-(F24*2)</f>
        <v>590.36</v>
      </c>
      <c r="H24" s="19">
        <f t="shared" ref="H24:H29" si="18">ROUND(0.001*C24/(PI()*(G24/2000)^2),2)</f>
        <v>0.2</v>
      </c>
      <c r="I24" s="20">
        <v>4.6E-5</v>
      </c>
      <c r="J24" s="19">
        <v>997.6</v>
      </c>
      <c r="K24" s="21">
        <v>7.1980000000000004E-4</v>
      </c>
      <c r="L24" s="22">
        <f t="shared" ref="L24:L29" si="19">K24/J24</f>
        <v>7.2153167602245391E-7</v>
      </c>
      <c r="M24" s="23">
        <f t="shared" ref="M24:M29" si="20">L24*10^7</f>
        <v>7.2153167602245389</v>
      </c>
      <c r="N24" s="19">
        <f t="shared" ref="N24:N29" si="21">J24*H24*(G24*0.001)/K24</f>
        <v>163640.77132536817</v>
      </c>
      <c r="O24" s="19">
        <v>430.76499999999999</v>
      </c>
      <c r="P24" s="24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12</v>
      </c>
      <c r="AF24" s="24">
        <v>0</v>
      </c>
      <c r="AG24" s="24">
        <v>1</v>
      </c>
      <c r="AH24" s="24">
        <v>1</v>
      </c>
      <c r="AI24" s="24">
        <v>2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0</v>
      </c>
      <c r="AP24" s="24">
        <v>0</v>
      </c>
      <c r="AQ24" s="24">
        <v>0</v>
      </c>
      <c r="AR24" s="24">
        <v>0</v>
      </c>
      <c r="AS24" s="24">
        <v>1</v>
      </c>
      <c r="AT24" s="24">
        <v>0</v>
      </c>
      <c r="AU24" s="24">
        <v>0</v>
      </c>
      <c r="AV24" s="24">
        <v>0</v>
      </c>
      <c r="AW24" s="24">
        <v>0</v>
      </c>
      <c r="AX24" s="23">
        <f>MMULT(Q24:AW24,Datos!$C$2:$C$34)</f>
        <v>4.8997999999999999</v>
      </c>
      <c r="AY24" s="19">
        <f>(AX24*J24*(H24^2/2))</f>
        <v>97.760809600000016</v>
      </c>
      <c r="AZ24" s="19">
        <v>0</v>
      </c>
      <c r="BA24" s="19">
        <f t="shared" ref="BA24:BA29" si="22">H24</f>
        <v>0.2</v>
      </c>
      <c r="BB24" s="22">
        <v>1.68146396E-2</v>
      </c>
      <c r="BC24" s="25">
        <f t="shared" ref="BC24:BC29" si="23">-2*LOG((I24/(3.7*(G24/1000)))+(2.51/(N24*SQRT(BB24))))-(1/SQRT(BB24))</f>
        <v>-9.4126333394228823E-9</v>
      </c>
      <c r="BD24" s="26">
        <f t="shared" ref="BD24:BD29" si="24">BB24*(1/(G24*0.001))*(H24^2/(2*9.81))</f>
        <v>5.8067299283997424E-5</v>
      </c>
      <c r="BE24" s="22">
        <f t="shared" ref="BE24:BE29" si="25">BD24*9806.65</f>
        <v>0.56944568052341327</v>
      </c>
      <c r="BF24" s="22">
        <f t="shared" ref="BF24:BF29" si="26">(32*K24*H24)/((G24*0.001)^2*J24*9.81)</f>
        <v>1.3506179593798223E-6</v>
      </c>
      <c r="BG24" s="22">
        <f t="shared" ref="BG24:BG29" si="27">BF24*9806.65</f>
        <v>1.3245037611352135E-2</v>
      </c>
      <c r="BH24" s="19">
        <f t="shared" ref="BH24:BH29" si="28">IF(N24&lt;2100,1,IF(N24&gt;4000,0,1-(N24-2100)/(4000-2100)))</f>
        <v>0</v>
      </c>
      <c r="BI24" s="19">
        <f t="shared" ref="BI24:BI29" si="29">IF(N24&gt;4000,1,IF(N24&lt;2100,0,(N24-2100)/(4000-2100)))</f>
        <v>1</v>
      </c>
      <c r="BJ24" s="19">
        <f t="shared" ref="BJ24:BJ29" si="30">(BH24*BF24)+(BI24*BE24)</f>
        <v>0.56944568052341327</v>
      </c>
      <c r="BK24" s="19">
        <f t="shared" ref="BK24:BK29" si="31">BJ24*O24*P24</f>
        <v>245.29726857066811</v>
      </c>
      <c r="BL24" s="19">
        <f t="shared" ref="BL24:BL29" si="32">B24*(AY24+AZ24+BK24)</f>
        <v>343.05807817066813</v>
      </c>
      <c r="BM24" s="14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</row>
    <row r="25" spans="1:119" x14ac:dyDescent="0.25">
      <c r="A25" s="27" t="s">
        <v>5</v>
      </c>
      <c r="B25" s="28">
        <v>1</v>
      </c>
      <c r="C25" s="29">
        <f>C24</f>
        <v>55.56</v>
      </c>
      <c r="D25" s="29">
        <v>24</v>
      </c>
      <c r="E25" s="29">
        <v>609.4</v>
      </c>
      <c r="F25" s="29">
        <v>9.52</v>
      </c>
      <c r="G25" s="29">
        <f t="shared" si="17"/>
        <v>590.36</v>
      </c>
      <c r="H25" s="29">
        <f t="shared" si="18"/>
        <v>0.2</v>
      </c>
      <c r="I25" s="30">
        <v>4.6E-5</v>
      </c>
      <c r="J25" s="29">
        <v>997.6</v>
      </c>
      <c r="K25" s="31">
        <v>7.1980000000000004E-4</v>
      </c>
      <c r="L25" s="32">
        <f t="shared" si="19"/>
        <v>7.2153167602245391E-7</v>
      </c>
      <c r="M25" s="33">
        <f t="shared" si="20"/>
        <v>7.2153167602245389</v>
      </c>
      <c r="N25" s="29">
        <f t="shared" si="21"/>
        <v>163640.77132536817</v>
      </c>
      <c r="O25" s="29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3">
        <f>MMULT(Q25:AW25,Datos!$C$2:$C$34)</f>
        <v>0</v>
      </c>
      <c r="AY25" s="29">
        <f>(AX25*J25*H25^2/2)</f>
        <v>0</v>
      </c>
      <c r="AZ25" s="29">
        <f>0.00212*C22^2</f>
        <v>84.8</v>
      </c>
      <c r="BA25" s="29">
        <f t="shared" si="22"/>
        <v>0.2</v>
      </c>
      <c r="BB25" s="32">
        <v>1.68146396E-2</v>
      </c>
      <c r="BC25" s="35">
        <f t="shared" si="23"/>
        <v>-9.4126333394228823E-9</v>
      </c>
      <c r="BD25" s="36">
        <f t="shared" si="24"/>
        <v>5.8067299283997424E-5</v>
      </c>
      <c r="BE25" s="32">
        <f t="shared" si="25"/>
        <v>0.56944568052341327</v>
      </c>
      <c r="BF25" s="32">
        <f t="shared" si="26"/>
        <v>1.3506179593798223E-6</v>
      </c>
      <c r="BG25" s="32">
        <f t="shared" si="27"/>
        <v>1.3245037611352135E-2</v>
      </c>
      <c r="BH25" s="29">
        <f t="shared" si="28"/>
        <v>0</v>
      </c>
      <c r="BI25" s="29">
        <f t="shared" si="29"/>
        <v>1</v>
      </c>
      <c r="BJ25" s="29">
        <f t="shared" si="30"/>
        <v>0.56944568052341327</v>
      </c>
      <c r="BK25" s="29">
        <f t="shared" si="31"/>
        <v>0</v>
      </c>
      <c r="BL25" s="29">
        <f t="shared" si="32"/>
        <v>84.8</v>
      </c>
      <c r="BM25" s="14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</row>
    <row r="26" spans="1:119" x14ac:dyDescent="0.25">
      <c r="A26" s="27" t="s">
        <v>6</v>
      </c>
      <c r="B26" s="28">
        <v>1</v>
      </c>
      <c r="C26" s="29">
        <f>C25</f>
        <v>55.56</v>
      </c>
      <c r="D26" s="29">
        <v>24</v>
      </c>
      <c r="E26" s="29">
        <v>609.4</v>
      </c>
      <c r="F26" s="29">
        <v>9.52</v>
      </c>
      <c r="G26" s="29">
        <f t="shared" si="17"/>
        <v>590.36</v>
      </c>
      <c r="H26" s="29">
        <f t="shared" si="18"/>
        <v>0.2</v>
      </c>
      <c r="I26" s="30">
        <v>4.6E-5</v>
      </c>
      <c r="J26" s="29">
        <v>997.6</v>
      </c>
      <c r="K26" s="31">
        <v>7.1980000000000004E-4</v>
      </c>
      <c r="L26" s="32">
        <f t="shared" si="19"/>
        <v>7.2153167602245391E-7</v>
      </c>
      <c r="M26" s="33">
        <f t="shared" si="20"/>
        <v>7.2153167602245389</v>
      </c>
      <c r="N26" s="29">
        <f t="shared" si="21"/>
        <v>163640.77132536817</v>
      </c>
      <c r="O26" s="29">
        <v>442.99799999999999</v>
      </c>
      <c r="P26" s="34">
        <v>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6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1</v>
      </c>
      <c r="AL26" s="34">
        <v>1</v>
      </c>
      <c r="AM26" s="34">
        <v>1</v>
      </c>
      <c r="AN26" s="34">
        <v>1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3">
        <f>MMULT(Q26:AW26,Datos!$C$2:$C$34)</f>
        <v>2.0648999999999997</v>
      </c>
      <c r="AY26" s="29">
        <f>(AX26*J26*H26^2/2)</f>
        <v>41.198884800000002</v>
      </c>
      <c r="AZ26" s="29">
        <v>0</v>
      </c>
      <c r="BA26" s="29">
        <f t="shared" si="22"/>
        <v>0.2</v>
      </c>
      <c r="BB26" s="32">
        <v>1.68146396E-2</v>
      </c>
      <c r="BC26" s="35">
        <f t="shared" si="23"/>
        <v>-9.4126333394228823E-9</v>
      </c>
      <c r="BD26" s="36">
        <f t="shared" si="24"/>
        <v>5.8067299283997424E-5</v>
      </c>
      <c r="BE26" s="32">
        <f t="shared" si="25"/>
        <v>0.56944568052341327</v>
      </c>
      <c r="BF26" s="32">
        <f t="shared" si="26"/>
        <v>1.3506179593798223E-6</v>
      </c>
      <c r="BG26" s="32">
        <f t="shared" si="27"/>
        <v>1.3245037611352135E-2</v>
      </c>
      <c r="BH26" s="29">
        <f t="shared" si="28"/>
        <v>0</v>
      </c>
      <c r="BI26" s="29">
        <f t="shared" si="29"/>
        <v>1</v>
      </c>
      <c r="BJ26" s="29">
        <f t="shared" si="30"/>
        <v>0.56944568052341327</v>
      </c>
      <c r="BK26" s="29">
        <f t="shared" si="31"/>
        <v>252.26329758051102</v>
      </c>
      <c r="BL26" s="29">
        <f t="shared" si="32"/>
        <v>293.46218238051102</v>
      </c>
      <c r="BM26" s="14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</row>
    <row r="27" spans="1:119" x14ac:dyDescent="0.25">
      <c r="A27" s="27" t="s">
        <v>7</v>
      </c>
      <c r="B27" s="28">
        <v>1</v>
      </c>
      <c r="C27" s="29">
        <f>C26/2</f>
        <v>27.78</v>
      </c>
      <c r="D27" s="29">
        <v>24</v>
      </c>
      <c r="E27" s="29">
        <v>609.4</v>
      </c>
      <c r="F27" s="29">
        <v>9.52</v>
      </c>
      <c r="G27" s="29">
        <f t="shared" si="17"/>
        <v>590.36</v>
      </c>
      <c r="H27" s="29">
        <f t="shared" si="18"/>
        <v>0.1</v>
      </c>
      <c r="I27" s="30">
        <v>4.6E-5</v>
      </c>
      <c r="J27" s="29">
        <v>997.6</v>
      </c>
      <c r="K27" s="31">
        <v>7.1980000000000004E-4</v>
      </c>
      <c r="L27" s="32">
        <f t="shared" si="19"/>
        <v>7.2153167602245391E-7</v>
      </c>
      <c r="M27" s="33">
        <f t="shared" si="20"/>
        <v>7.2153167602245389</v>
      </c>
      <c r="N27" s="29">
        <f t="shared" si="21"/>
        <v>81820.385662684086</v>
      </c>
      <c r="O27" s="29">
        <v>35.426000000000002</v>
      </c>
      <c r="P27" s="34">
        <v>1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1</v>
      </c>
      <c r="AH27" s="34">
        <v>1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3">
        <f>MMULT(Q27:AW27,Datos!$C$2:$C$34)</f>
        <v>0.91289999999999993</v>
      </c>
      <c r="AY27" s="29">
        <f>(AX27*J27*H27^2/2)</f>
        <v>4.5535452000000003</v>
      </c>
      <c r="AZ27" s="29">
        <v>0</v>
      </c>
      <c r="BA27" s="29">
        <f t="shared" si="22"/>
        <v>0.1</v>
      </c>
      <c r="BB27" s="32">
        <v>1.9133654900000002E-2</v>
      </c>
      <c r="BC27" s="35">
        <f t="shared" si="23"/>
        <v>-5.1663714195626653E-8</v>
      </c>
      <c r="BD27" s="36">
        <f t="shared" si="24"/>
        <v>1.6518933677814656E-5</v>
      </c>
      <c r="BE27" s="32">
        <f t="shared" si="25"/>
        <v>0.16199540095154108</v>
      </c>
      <c r="BF27" s="32">
        <f t="shared" si="26"/>
        <v>6.7530897968991117E-7</v>
      </c>
      <c r="BG27" s="32">
        <f t="shared" si="27"/>
        <v>6.6225188056760675E-3</v>
      </c>
      <c r="BH27" s="29">
        <f t="shared" si="28"/>
        <v>0</v>
      </c>
      <c r="BI27" s="29">
        <f t="shared" si="29"/>
        <v>1</v>
      </c>
      <c r="BJ27" s="29">
        <f t="shared" si="30"/>
        <v>0.16199540095154108</v>
      </c>
      <c r="BK27" s="29">
        <f t="shared" si="31"/>
        <v>5.7388490741092948</v>
      </c>
      <c r="BL27" s="29">
        <f t="shared" si="32"/>
        <v>10.292394274109295</v>
      </c>
      <c r="BM27" s="14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</row>
    <row r="28" spans="1:119" x14ac:dyDescent="0.25">
      <c r="A28" s="27" t="s">
        <v>8</v>
      </c>
      <c r="B28" s="28">
        <v>1</v>
      </c>
      <c r="C28" s="29">
        <f>C27/2</f>
        <v>13.89</v>
      </c>
      <c r="D28" s="29">
        <v>24</v>
      </c>
      <c r="E28" s="29">
        <v>609.4</v>
      </c>
      <c r="F28" s="29">
        <v>9.52</v>
      </c>
      <c r="G28" s="29">
        <f t="shared" si="17"/>
        <v>590.36</v>
      </c>
      <c r="H28" s="29">
        <f t="shared" si="18"/>
        <v>0.05</v>
      </c>
      <c r="I28" s="30">
        <v>4.6E-5</v>
      </c>
      <c r="J28" s="29">
        <v>997.6</v>
      </c>
      <c r="K28" s="31">
        <v>7.1980000000000004E-4</v>
      </c>
      <c r="L28" s="32">
        <f t="shared" si="19"/>
        <v>7.2153167602245391E-7</v>
      </c>
      <c r="M28" s="33">
        <f t="shared" si="20"/>
        <v>7.2153167602245389</v>
      </c>
      <c r="N28" s="29">
        <f t="shared" si="21"/>
        <v>40910.192831342043</v>
      </c>
      <c r="O28" s="29">
        <v>12.18</v>
      </c>
      <c r="P28" s="34">
        <v>1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1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3">
        <f>MMULT(Q28:AW28,Datos!$C$2:$C$34)</f>
        <v>0.68469999999999998</v>
      </c>
      <c r="AY28" s="29">
        <f>(AX28*J28*H28^2/2)</f>
        <v>0.85382090000000022</v>
      </c>
      <c r="AZ28" s="29">
        <v>0</v>
      </c>
      <c r="BA28" s="29">
        <f t="shared" si="22"/>
        <v>0.05</v>
      </c>
      <c r="BB28" s="32">
        <v>2.2107300100000001E-2</v>
      </c>
      <c r="BC28" s="35">
        <f t="shared" si="23"/>
        <v>5.3647221776031984E-8</v>
      </c>
      <c r="BD28" s="36">
        <f t="shared" si="24"/>
        <v>4.7715533970909726E-6</v>
      </c>
      <c r="BE28" s="32">
        <f t="shared" si="25"/>
        <v>4.6792954121582186E-2</v>
      </c>
      <c r="BF28" s="32">
        <f t="shared" si="26"/>
        <v>3.3765448984495559E-7</v>
      </c>
      <c r="BG28" s="32">
        <f t="shared" si="27"/>
        <v>3.3112594028380338E-3</v>
      </c>
      <c r="BH28" s="29">
        <f t="shared" si="28"/>
        <v>0</v>
      </c>
      <c r="BI28" s="29">
        <f t="shared" si="29"/>
        <v>1</v>
      </c>
      <c r="BJ28" s="29">
        <f t="shared" si="30"/>
        <v>4.6792954121582186E-2</v>
      </c>
      <c r="BK28" s="29">
        <f t="shared" si="31"/>
        <v>0.56993818120087103</v>
      </c>
      <c r="BL28" s="29">
        <f t="shared" si="32"/>
        <v>1.4237590812008714</v>
      </c>
      <c r="BM28" s="14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</row>
    <row r="29" spans="1:119" x14ac:dyDescent="0.25">
      <c r="A29" s="37" t="s">
        <v>9</v>
      </c>
      <c r="B29" s="38">
        <v>1</v>
      </c>
      <c r="C29" s="39">
        <f>C28</f>
        <v>13.89</v>
      </c>
      <c r="D29" s="39">
        <v>14</v>
      </c>
      <c r="E29" s="39">
        <v>355.6</v>
      </c>
      <c r="F29" s="39">
        <v>9.52</v>
      </c>
      <c r="G29" s="39">
        <f t="shared" si="17"/>
        <v>336.56</v>
      </c>
      <c r="H29" s="39">
        <f t="shared" si="18"/>
        <v>0.16</v>
      </c>
      <c r="I29" s="40">
        <v>4.6E-5</v>
      </c>
      <c r="J29" s="39">
        <v>997.6</v>
      </c>
      <c r="K29" s="41">
        <v>7.1980000000000004E-4</v>
      </c>
      <c r="L29" s="42">
        <f t="shared" si="19"/>
        <v>7.2153167602245391E-7</v>
      </c>
      <c r="M29" s="43">
        <f t="shared" si="20"/>
        <v>7.2153167602245389</v>
      </c>
      <c r="N29" s="39">
        <f t="shared" si="21"/>
        <v>74632.343651014176</v>
      </c>
      <c r="O29" s="39">
        <v>9.8209999999999997</v>
      </c>
      <c r="P29" s="44">
        <v>1</v>
      </c>
      <c r="Q29" s="44">
        <v>0</v>
      </c>
      <c r="R29" s="44">
        <v>2</v>
      </c>
      <c r="S29" s="44">
        <v>0</v>
      </c>
      <c r="T29" s="44">
        <v>0</v>
      </c>
      <c r="U29" s="44">
        <v>1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1</v>
      </c>
      <c r="AU29" s="44">
        <v>1</v>
      </c>
      <c r="AV29" s="44">
        <v>0</v>
      </c>
      <c r="AW29" s="44">
        <v>1</v>
      </c>
      <c r="AX29" s="43">
        <f>MMULT(Q29:AW29,Datos!$C$2:$C$34)</f>
        <v>1.9591000000000001</v>
      </c>
      <c r="AY29" s="39">
        <f>(AX29*J29*H29^2/2)</f>
        <v>25.016296448000002</v>
      </c>
      <c r="AZ29" s="39">
        <v>0</v>
      </c>
      <c r="BA29" s="39">
        <f t="shared" si="22"/>
        <v>0.16</v>
      </c>
      <c r="BB29" s="42">
        <v>1.9741409500000001E-2</v>
      </c>
      <c r="BC29" s="45">
        <f t="shared" si="23"/>
        <v>3.4878466337318059E-8</v>
      </c>
      <c r="BD29" s="46">
        <f t="shared" si="24"/>
        <v>7.6534389192130871E-5</v>
      </c>
      <c r="BE29" s="42">
        <f t="shared" si="25"/>
        <v>0.75054596777101013</v>
      </c>
      <c r="BF29" s="42">
        <f t="shared" si="26"/>
        <v>3.3245384290904174E-6</v>
      </c>
      <c r="BG29" s="42">
        <f t="shared" si="27"/>
        <v>3.2602584785639543E-2</v>
      </c>
      <c r="BH29" s="39">
        <f t="shared" si="28"/>
        <v>0</v>
      </c>
      <c r="BI29" s="39">
        <f t="shared" si="29"/>
        <v>1</v>
      </c>
      <c r="BJ29" s="39">
        <f t="shared" si="30"/>
        <v>0.75054596777101013</v>
      </c>
      <c r="BK29" s="39">
        <f t="shared" si="31"/>
        <v>7.37111194947909</v>
      </c>
      <c r="BL29" s="39">
        <f t="shared" si="32"/>
        <v>32.387408397479092</v>
      </c>
      <c r="BM29" s="14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</row>
    <row r="30" spans="1:119" x14ac:dyDescent="0.25">
      <c r="A30" s="11"/>
      <c r="B30" s="1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47">
        <f>SUM(BL24:BL29)</f>
        <v>765.42382230396845</v>
      </c>
      <c r="BM30" s="47" t="s">
        <v>85</v>
      </c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</row>
    <row r="31" spans="1:119" x14ac:dyDescent="0.25">
      <c r="BB31"/>
      <c r="BC31"/>
      <c r="BD31"/>
      <c r="BE31"/>
      <c r="BF31"/>
      <c r="BG31"/>
      <c r="BH31"/>
      <c r="BI31"/>
      <c r="BJ31"/>
    </row>
    <row r="32" spans="1:119" x14ac:dyDescent="0.25">
      <c r="BB32"/>
      <c r="BC32"/>
      <c r="BD32"/>
      <c r="BE32"/>
      <c r="BF32"/>
      <c r="BG32"/>
      <c r="BH32"/>
      <c r="BI32"/>
      <c r="BL32" s="54" t="s">
        <v>65</v>
      </c>
    </row>
    <row r="33" spans="1:119" x14ac:dyDescent="0.25">
      <c r="BB33"/>
      <c r="BC33"/>
      <c r="BD33"/>
      <c r="BE33"/>
      <c r="BF33"/>
      <c r="BG33"/>
      <c r="BH33"/>
      <c r="BI33"/>
      <c r="BJ33"/>
      <c r="BL33" s="55" t="s">
        <v>66</v>
      </c>
      <c r="BM33" s="53">
        <v>107.5</v>
      </c>
      <c r="BN33" s="60" t="s">
        <v>74</v>
      </c>
    </row>
    <row r="34" spans="1:119" x14ac:dyDescent="0.25">
      <c r="BB34"/>
      <c r="BC34"/>
      <c r="BD34"/>
      <c r="BE34"/>
      <c r="BF34"/>
      <c r="BG34"/>
      <c r="BH34"/>
      <c r="BI34"/>
      <c r="BJ34"/>
      <c r="BL34" s="56" t="s">
        <v>67</v>
      </c>
      <c r="BM34" s="51">
        <v>94.35</v>
      </c>
      <c r="BN34" s="61" t="s">
        <v>74</v>
      </c>
    </row>
    <row r="35" spans="1:119" x14ac:dyDescent="0.25">
      <c r="BB35"/>
      <c r="BC35"/>
      <c r="BD35"/>
      <c r="BE35"/>
      <c r="BF35"/>
      <c r="BG35"/>
      <c r="BH35"/>
      <c r="BI35"/>
      <c r="BJ35"/>
      <c r="BL35" s="56" t="s">
        <v>91</v>
      </c>
      <c r="BM35" s="51">
        <f>BM33-BM34</f>
        <v>13.150000000000006</v>
      </c>
      <c r="BN35" s="61" t="s">
        <v>81</v>
      </c>
    </row>
    <row r="36" spans="1:119" x14ac:dyDescent="0.25">
      <c r="BB36"/>
      <c r="BC36"/>
      <c r="BD36"/>
      <c r="BE36"/>
      <c r="BF36"/>
      <c r="BG36"/>
      <c r="BH36"/>
      <c r="BI36"/>
      <c r="BJ36"/>
      <c r="BL36" s="56" t="s">
        <v>1</v>
      </c>
      <c r="BM36" s="51">
        <f>J24</f>
        <v>997.6</v>
      </c>
      <c r="BN36" s="61" t="s">
        <v>89</v>
      </c>
    </row>
    <row r="37" spans="1:119" x14ac:dyDescent="0.25">
      <c r="BL37" s="56" t="s">
        <v>94</v>
      </c>
      <c r="BM37" s="51">
        <f>BM36*BM35*9.81</f>
        <v>128691.89640000007</v>
      </c>
      <c r="BN37" s="61" t="s">
        <v>85</v>
      </c>
    </row>
    <row r="38" spans="1:119" x14ac:dyDescent="0.25">
      <c r="BL38" s="56" t="s">
        <v>95</v>
      </c>
      <c r="BM38" s="51">
        <f>BL30+BM37</f>
        <v>129457.32022230404</v>
      </c>
      <c r="BN38" s="61" t="s">
        <v>85</v>
      </c>
    </row>
    <row r="39" spans="1:119" x14ac:dyDescent="0.25">
      <c r="BL39" s="57" t="s">
        <v>70</v>
      </c>
      <c r="BM39" s="52">
        <f>BM38/98100</f>
        <v>1.3196464854465244</v>
      </c>
      <c r="BN39" s="62" t="s">
        <v>90</v>
      </c>
    </row>
    <row r="41" spans="1:119" x14ac:dyDescent="0.25">
      <c r="A41" s="69" t="s">
        <v>2</v>
      </c>
      <c r="B41" s="12"/>
      <c r="C41" s="19">
        <v>400</v>
      </c>
      <c r="D41" s="72" t="s">
        <v>79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</row>
    <row r="42" spans="1:119" x14ac:dyDescent="0.25">
      <c r="A42" s="71" t="s">
        <v>3</v>
      </c>
      <c r="B42" s="12"/>
      <c r="C42" s="39">
        <f>C41/3600</f>
        <v>0.1111111111111111</v>
      </c>
      <c r="D42" s="39" t="s">
        <v>79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</row>
    <row r="43" spans="1:119" x14ac:dyDescent="0.25">
      <c r="A43" s="17" t="s">
        <v>4</v>
      </c>
      <c r="B43" s="18">
        <v>1</v>
      </c>
      <c r="C43" s="19">
        <f>ROUND(C41/3.6,2)</f>
        <v>111.11</v>
      </c>
      <c r="D43" s="19">
        <v>24</v>
      </c>
      <c r="E43" s="19">
        <v>609.4</v>
      </c>
      <c r="F43" s="19">
        <v>9.52</v>
      </c>
      <c r="G43" s="19">
        <f t="shared" ref="G43:G48" si="33">E43-(F43*2)</f>
        <v>590.36</v>
      </c>
      <c r="H43" s="19">
        <f t="shared" ref="H43:H48" si="34">ROUND(0.001*C43/(PI()*(G43/2000)^2),2)</f>
        <v>0.41</v>
      </c>
      <c r="I43" s="20">
        <v>4.6E-5</v>
      </c>
      <c r="J43" s="19">
        <v>997.6</v>
      </c>
      <c r="K43" s="21">
        <v>7.1980000000000004E-4</v>
      </c>
      <c r="L43" s="22">
        <f t="shared" ref="L43:L48" si="35">K43/J43</f>
        <v>7.2153167602245391E-7</v>
      </c>
      <c r="M43" s="23">
        <f t="shared" ref="M43:M48" si="36">L43*10^7</f>
        <v>7.2153167602245389</v>
      </c>
      <c r="N43" s="19">
        <f t="shared" ref="N43:N48" si="37">J43*H43*(G43*0.001)/K43</f>
        <v>335463.58121700468</v>
      </c>
      <c r="O43" s="19">
        <v>430.76499999999999</v>
      </c>
      <c r="P43" s="24">
        <v>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12</v>
      </c>
      <c r="AF43" s="24">
        <v>0</v>
      </c>
      <c r="AG43" s="24">
        <v>1</v>
      </c>
      <c r="AH43" s="24">
        <v>1</v>
      </c>
      <c r="AI43" s="24">
        <v>2</v>
      </c>
      <c r="AJ43" s="24">
        <v>1</v>
      </c>
      <c r="AK43" s="24">
        <v>1</v>
      </c>
      <c r="AL43" s="24">
        <v>1</v>
      </c>
      <c r="AM43" s="24">
        <v>1</v>
      </c>
      <c r="AN43" s="24">
        <v>1</v>
      </c>
      <c r="AO43" s="24">
        <v>0</v>
      </c>
      <c r="AP43" s="24">
        <v>0</v>
      </c>
      <c r="AQ43" s="24">
        <v>0</v>
      </c>
      <c r="AR43" s="24">
        <v>0</v>
      </c>
      <c r="AS43" s="24">
        <v>1</v>
      </c>
      <c r="AT43" s="24">
        <v>0</v>
      </c>
      <c r="AU43" s="24">
        <v>0</v>
      </c>
      <c r="AV43" s="24">
        <v>0</v>
      </c>
      <c r="AW43" s="24">
        <v>0</v>
      </c>
      <c r="AX43" s="23">
        <f>MMULT(Q43:AW43,Datos!$C$2:$C$34)</f>
        <v>4.8997999999999999</v>
      </c>
      <c r="AY43" s="19">
        <f>(AX43*J43*(H43^2/2))</f>
        <v>410.83980234399991</v>
      </c>
      <c r="AZ43" s="19">
        <v>0</v>
      </c>
      <c r="BA43" s="19">
        <f t="shared" ref="BA43:BA48" si="38">H43</f>
        <v>0.41</v>
      </c>
      <c r="BB43" s="22">
        <v>1.49802363E-2</v>
      </c>
      <c r="BC43" s="25">
        <f t="shared" ref="BC43:BC48" si="39">-2*LOG((I43/(3.7*(G43/1000)))+(2.51/(N43*SQRT(BB43))))-(1/SQRT(BB43))</f>
        <v>1.2701590890173975E-9</v>
      </c>
      <c r="BD43" s="26">
        <f t="shared" ref="BD43:BD48" si="40">BB43*(1/(G43*0.001))*(H43^2/(2*9.81))</f>
        <v>2.1740546171951676E-4</v>
      </c>
      <c r="BE43" s="22">
        <f t="shared" ref="BE43:BE48" si="41">BD43*9806.65</f>
        <v>2.132019271171699</v>
      </c>
      <c r="BF43" s="22">
        <f t="shared" ref="BF43:BF48" si="42">(32*K43*H43)/((G43*0.001)^2*J43*9.81)</f>
        <v>2.7687668167286351E-6</v>
      </c>
      <c r="BG43" s="22">
        <f t="shared" ref="BG43:BG48" si="43">BF43*9806.65</f>
        <v>2.7152327103271867E-2</v>
      </c>
      <c r="BH43" s="19">
        <f t="shared" ref="BH43:BH48" si="44">IF(N43&lt;2100,1,IF(N43&gt;4000,0,1-(N43-2100)/(4000-2100)))</f>
        <v>0</v>
      </c>
      <c r="BI43" s="19">
        <f t="shared" ref="BI43:BI48" si="45">IF(N43&gt;4000,1,IF(N43&lt;2100,0,(N43-2100)/(4000-2100)))</f>
        <v>1</v>
      </c>
      <c r="BJ43" s="19">
        <f t="shared" ref="BJ43:BJ48" si="46">(BH43*BF43)+(BI43*BE43)</f>
        <v>2.132019271171699</v>
      </c>
      <c r="BK43" s="19">
        <f t="shared" ref="BK43:BK48" si="47">BJ43*O43*P43</f>
        <v>918.39928134627689</v>
      </c>
      <c r="BL43" s="19">
        <f t="shared" ref="BL43:BL48" si="48">B43*(AY43+AZ43+BK43)</f>
        <v>1329.2390836902769</v>
      </c>
      <c r="BM43" s="14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</row>
    <row r="44" spans="1:119" x14ac:dyDescent="0.25">
      <c r="A44" s="27" t="s">
        <v>5</v>
      </c>
      <c r="B44" s="28">
        <v>1</v>
      </c>
      <c r="C44" s="29">
        <f>C43</f>
        <v>111.11</v>
      </c>
      <c r="D44" s="29">
        <v>24</v>
      </c>
      <c r="E44" s="29">
        <v>609.4</v>
      </c>
      <c r="F44" s="29">
        <v>9.52</v>
      </c>
      <c r="G44" s="29">
        <f t="shared" si="33"/>
        <v>590.36</v>
      </c>
      <c r="H44" s="29">
        <f t="shared" si="34"/>
        <v>0.41</v>
      </c>
      <c r="I44" s="30">
        <v>4.6E-5</v>
      </c>
      <c r="J44" s="29">
        <v>997.6</v>
      </c>
      <c r="K44" s="31">
        <v>7.1980000000000004E-4</v>
      </c>
      <c r="L44" s="32">
        <f t="shared" si="35"/>
        <v>7.2153167602245391E-7</v>
      </c>
      <c r="M44" s="33">
        <f t="shared" si="36"/>
        <v>7.2153167602245389</v>
      </c>
      <c r="N44" s="29">
        <f t="shared" si="37"/>
        <v>335463.58121700468</v>
      </c>
      <c r="O44" s="29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3">
        <f>MMULT(Q44:AW44,Datos!$C$2:$C$34)</f>
        <v>0</v>
      </c>
      <c r="AY44" s="29">
        <f>(AX44*J44*H44^2/2)</f>
        <v>0</v>
      </c>
      <c r="AZ44" s="29">
        <f>0.00212*C41^2</f>
        <v>339.2</v>
      </c>
      <c r="BA44" s="29">
        <f t="shared" si="38"/>
        <v>0.41</v>
      </c>
      <c r="BB44" s="32">
        <f>BB43</f>
        <v>1.49802363E-2</v>
      </c>
      <c r="BC44" s="35">
        <f t="shared" si="39"/>
        <v>1.2701590890173975E-9</v>
      </c>
      <c r="BD44" s="36">
        <f t="shared" si="40"/>
        <v>2.1740546171951676E-4</v>
      </c>
      <c r="BE44" s="32">
        <f t="shared" si="41"/>
        <v>2.132019271171699</v>
      </c>
      <c r="BF44" s="32">
        <f t="shared" si="42"/>
        <v>2.7687668167286351E-6</v>
      </c>
      <c r="BG44" s="32">
        <f t="shared" si="43"/>
        <v>2.7152327103271867E-2</v>
      </c>
      <c r="BH44" s="29">
        <f t="shared" si="44"/>
        <v>0</v>
      </c>
      <c r="BI44" s="29">
        <f t="shared" si="45"/>
        <v>1</v>
      </c>
      <c r="BJ44" s="29">
        <f t="shared" si="46"/>
        <v>2.132019271171699</v>
      </c>
      <c r="BK44" s="29">
        <f t="shared" si="47"/>
        <v>0</v>
      </c>
      <c r="BL44" s="29">
        <f t="shared" si="48"/>
        <v>339.2</v>
      </c>
      <c r="BM44" s="14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</row>
    <row r="45" spans="1:119" x14ac:dyDescent="0.25">
      <c r="A45" s="27" t="s">
        <v>6</v>
      </c>
      <c r="B45" s="28">
        <v>1</v>
      </c>
      <c r="C45" s="29">
        <f>C44</f>
        <v>111.11</v>
      </c>
      <c r="D45" s="29">
        <v>24</v>
      </c>
      <c r="E45" s="29">
        <v>609.4</v>
      </c>
      <c r="F45" s="29">
        <v>9.52</v>
      </c>
      <c r="G45" s="29">
        <f t="shared" si="33"/>
        <v>590.36</v>
      </c>
      <c r="H45" s="29">
        <f t="shared" si="34"/>
        <v>0.41</v>
      </c>
      <c r="I45" s="30">
        <v>4.6E-5</v>
      </c>
      <c r="J45" s="29">
        <v>997.6</v>
      </c>
      <c r="K45" s="31">
        <v>7.1980000000000004E-4</v>
      </c>
      <c r="L45" s="32">
        <f t="shared" si="35"/>
        <v>7.2153167602245391E-7</v>
      </c>
      <c r="M45" s="33">
        <f t="shared" si="36"/>
        <v>7.2153167602245389</v>
      </c>
      <c r="N45" s="29">
        <f t="shared" si="37"/>
        <v>335463.58121700468</v>
      </c>
      <c r="O45" s="29">
        <v>442.99799999999999</v>
      </c>
      <c r="P45" s="34">
        <v>1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6</v>
      </c>
      <c r="AF45" s="34">
        <v>0</v>
      </c>
      <c r="AG45" s="34">
        <v>0</v>
      </c>
      <c r="AH45" s="34">
        <v>1</v>
      </c>
      <c r="AI45" s="34">
        <v>1</v>
      </c>
      <c r="AJ45" s="34">
        <v>0</v>
      </c>
      <c r="AK45" s="34">
        <v>1</v>
      </c>
      <c r="AL45" s="34">
        <v>1</v>
      </c>
      <c r="AM45" s="34">
        <v>1</v>
      </c>
      <c r="AN45" s="34">
        <v>1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3">
        <f>MMULT(Q45:AW45,Datos!$C$2:$C$34)</f>
        <v>2.0648999999999997</v>
      </c>
      <c r="AY45" s="29">
        <f>(AX45*J45*H45^2/2)</f>
        <v>173.13831337199994</v>
      </c>
      <c r="AZ45" s="29">
        <v>0</v>
      </c>
      <c r="BA45" s="29">
        <f t="shared" si="38"/>
        <v>0.41</v>
      </c>
      <c r="BB45" s="32">
        <f>BB44</f>
        <v>1.49802363E-2</v>
      </c>
      <c r="BC45" s="35">
        <f t="shared" si="39"/>
        <v>1.2701590890173975E-9</v>
      </c>
      <c r="BD45" s="36">
        <f t="shared" si="40"/>
        <v>2.1740546171951676E-4</v>
      </c>
      <c r="BE45" s="32">
        <f t="shared" si="41"/>
        <v>2.132019271171699</v>
      </c>
      <c r="BF45" s="32">
        <f t="shared" si="42"/>
        <v>2.7687668167286351E-6</v>
      </c>
      <c r="BG45" s="32">
        <f t="shared" si="43"/>
        <v>2.7152327103271867E-2</v>
      </c>
      <c r="BH45" s="29">
        <f t="shared" si="44"/>
        <v>0</v>
      </c>
      <c r="BI45" s="29">
        <f t="shared" si="45"/>
        <v>1</v>
      </c>
      <c r="BJ45" s="29">
        <f t="shared" si="46"/>
        <v>2.132019271171699</v>
      </c>
      <c r="BK45" s="29">
        <f t="shared" si="47"/>
        <v>944.48027309052031</v>
      </c>
      <c r="BL45" s="29">
        <f t="shared" si="48"/>
        <v>1117.6185864625202</v>
      </c>
      <c r="BM45" s="14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</row>
    <row r="46" spans="1:119" x14ac:dyDescent="0.25">
      <c r="A46" s="27" t="s">
        <v>7</v>
      </c>
      <c r="B46" s="28">
        <v>1</v>
      </c>
      <c r="C46" s="29">
        <f>C45/2</f>
        <v>55.555</v>
      </c>
      <c r="D46" s="29">
        <v>24</v>
      </c>
      <c r="E46" s="29">
        <v>609.4</v>
      </c>
      <c r="F46" s="29">
        <v>9.52</v>
      </c>
      <c r="G46" s="29">
        <f t="shared" si="33"/>
        <v>590.36</v>
      </c>
      <c r="H46" s="29">
        <f t="shared" si="34"/>
        <v>0.2</v>
      </c>
      <c r="I46" s="30">
        <v>4.6E-5</v>
      </c>
      <c r="J46" s="29">
        <v>997.6</v>
      </c>
      <c r="K46" s="31">
        <v>7.1980000000000004E-4</v>
      </c>
      <c r="L46" s="32">
        <f t="shared" si="35"/>
        <v>7.2153167602245391E-7</v>
      </c>
      <c r="M46" s="33">
        <f t="shared" si="36"/>
        <v>7.2153167602245389</v>
      </c>
      <c r="N46" s="29">
        <f t="shared" si="37"/>
        <v>163640.77132536817</v>
      </c>
      <c r="O46" s="29">
        <v>35.426000000000002</v>
      </c>
      <c r="P46" s="34">
        <v>1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1</v>
      </c>
      <c r="AH46" s="34">
        <v>1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3">
        <f>MMULT(Q46:AW46,Datos!$C$2:$C$34)</f>
        <v>0.91289999999999993</v>
      </c>
      <c r="AY46" s="29">
        <f>(AX46*J46*H46^2/2)</f>
        <v>18.214180800000001</v>
      </c>
      <c r="AZ46" s="29">
        <v>0</v>
      </c>
      <c r="BA46" s="29">
        <f t="shared" si="38"/>
        <v>0.2</v>
      </c>
      <c r="BB46" s="32">
        <v>1.68146396E-2</v>
      </c>
      <c r="BC46" s="35">
        <f t="shared" si="39"/>
        <v>-9.4126333394228823E-9</v>
      </c>
      <c r="BD46" s="36">
        <f t="shared" si="40"/>
        <v>5.8067299283997424E-5</v>
      </c>
      <c r="BE46" s="32">
        <f t="shared" si="41"/>
        <v>0.56944568052341327</v>
      </c>
      <c r="BF46" s="32">
        <f t="shared" si="42"/>
        <v>1.3506179593798223E-6</v>
      </c>
      <c r="BG46" s="32">
        <f t="shared" si="43"/>
        <v>1.3245037611352135E-2</v>
      </c>
      <c r="BH46" s="29">
        <f t="shared" si="44"/>
        <v>0</v>
      </c>
      <c r="BI46" s="29">
        <f t="shared" si="45"/>
        <v>1</v>
      </c>
      <c r="BJ46" s="29">
        <f t="shared" si="46"/>
        <v>0.56944568052341327</v>
      </c>
      <c r="BK46" s="29">
        <f t="shared" si="47"/>
        <v>20.173182678222439</v>
      </c>
      <c r="BL46" s="29">
        <f t="shared" si="48"/>
        <v>38.38736347822244</v>
      </c>
      <c r="BM46" s="14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</row>
    <row r="47" spans="1:119" x14ac:dyDescent="0.25">
      <c r="A47" s="27" t="s">
        <v>8</v>
      </c>
      <c r="B47" s="28">
        <v>1</v>
      </c>
      <c r="C47" s="29">
        <f>C46/2</f>
        <v>27.7775</v>
      </c>
      <c r="D47" s="29">
        <v>24</v>
      </c>
      <c r="E47" s="29">
        <v>609.4</v>
      </c>
      <c r="F47" s="29">
        <v>9.52</v>
      </c>
      <c r="G47" s="29">
        <f t="shared" si="33"/>
        <v>590.36</v>
      </c>
      <c r="H47" s="29">
        <f t="shared" si="34"/>
        <v>0.1</v>
      </c>
      <c r="I47" s="30">
        <v>4.6E-5</v>
      </c>
      <c r="J47" s="29">
        <v>997.6</v>
      </c>
      <c r="K47" s="31">
        <v>7.1980000000000004E-4</v>
      </c>
      <c r="L47" s="32">
        <f t="shared" si="35"/>
        <v>7.2153167602245391E-7</v>
      </c>
      <c r="M47" s="33">
        <f t="shared" si="36"/>
        <v>7.2153167602245389</v>
      </c>
      <c r="N47" s="29">
        <f t="shared" si="37"/>
        <v>81820.385662684086</v>
      </c>
      <c r="O47" s="29">
        <v>12.18</v>
      </c>
      <c r="P47" s="34">
        <v>1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1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3">
        <f>MMULT(Q47:AW47,Datos!$C$2:$C$34)</f>
        <v>0.68469999999999998</v>
      </c>
      <c r="AY47" s="29">
        <f>(AX47*J47*H47^2/2)</f>
        <v>3.4152836000000009</v>
      </c>
      <c r="AZ47" s="29">
        <v>0</v>
      </c>
      <c r="BA47" s="29">
        <f t="shared" si="38"/>
        <v>0.1</v>
      </c>
      <c r="BB47" s="32">
        <v>1.9133654900000002E-2</v>
      </c>
      <c r="BC47" s="35">
        <f t="shared" si="39"/>
        <v>-5.1663714195626653E-8</v>
      </c>
      <c r="BD47" s="36">
        <f t="shared" si="40"/>
        <v>1.6518933677814656E-5</v>
      </c>
      <c r="BE47" s="32">
        <f t="shared" si="41"/>
        <v>0.16199540095154108</v>
      </c>
      <c r="BF47" s="32">
        <f t="shared" si="42"/>
        <v>6.7530897968991117E-7</v>
      </c>
      <c r="BG47" s="32">
        <f t="shared" si="43"/>
        <v>6.6225188056760675E-3</v>
      </c>
      <c r="BH47" s="29">
        <f t="shared" si="44"/>
        <v>0</v>
      </c>
      <c r="BI47" s="29">
        <f t="shared" si="45"/>
        <v>1</v>
      </c>
      <c r="BJ47" s="29">
        <f t="shared" si="46"/>
        <v>0.16199540095154108</v>
      </c>
      <c r="BK47" s="29">
        <f t="shared" si="47"/>
        <v>1.9731039835897703</v>
      </c>
      <c r="BL47" s="29">
        <f t="shared" si="48"/>
        <v>5.388387583589771</v>
      </c>
      <c r="BM47" s="14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</row>
    <row r="48" spans="1:119" x14ac:dyDescent="0.25">
      <c r="A48" s="37" t="s">
        <v>9</v>
      </c>
      <c r="B48" s="38">
        <v>1</v>
      </c>
      <c r="C48" s="39">
        <f>C47</f>
        <v>27.7775</v>
      </c>
      <c r="D48" s="39">
        <v>14</v>
      </c>
      <c r="E48" s="39">
        <v>355.6</v>
      </c>
      <c r="F48" s="39">
        <v>9.52</v>
      </c>
      <c r="G48" s="39">
        <f t="shared" si="33"/>
        <v>336.56</v>
      </c>
      <c r="H48" s="39">
        <f t="shared" si="34"/>
        <v>0.31</v>
      </c>
      <c r="I48" s="40">
        <v>4.6E-5</v>
      </c>
      <c r="J48" s="39">
        <v>997.6</v>
      </c>
      <c r="K48" s="41">
        <v>7.1980000000000004E-4</v>
      </c>
      <c r="L48" s="42">
        <f t="shared" si="35"/>
        <v>7.2153167602245391E-7</v>
      </c>
      <c r="M48" s="43">
        <f t="shared" si="36"/>
        <v>7.2153167602245389</v>
      </c>
      <c r="N48" s="39">
        <f t="shared" si="37"/>
        <v>144600.16582383998</v>
      </c>
      <c r="O48" s="39">
        <v>9.8209999999999997</v>
      </c>
      <c r="P48" s="44">
        <v>1</v>
      </c>
      <c r="Q48" s="44">
        <v>0</v>
      </c>
      <c r="R48" s="44">
        <v>2</v>
      </c>
      <c r="S48" s="44">
        <v>0</v>
      </c>
      <c r="T48" s="44">
        <v>0</v>
      </c>
      <c r="U48" s="44">
        <v>1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1</v>
      </c>
      <c r="AU48" s="44">
        <v>1</v>
      </c>
      <c r="AV48" s="44">
        <v>0</v>
      </c>
      <c r="AW48" s="44">
        <v>1</v>
      </c>
      <c r="AX48" s="43">
        <f>MMULT(Q48:AW48,Datos!$C$2:$C$34)</f>
        <v>1.9591000000000001</v>
      </c>
      <c r="AY48" s="39">
        <f>(AX48*J48*H48^2/2)</f>
        <v>93.908831588000012</v>
      </c>
      <c r="AZ48" s="39">
        <v>0</v>
      </c>
      <c r="BA48" s="39">
        <f t="shared" si="38"/>
        <v>0.31</v>
      </c>
      <c r="BB48" s="42">
        <v>1.7501843600000001E-2</v>
      </c>
      <c r="BC48" s="45">
        <f t="shared" si="39"/>
        <v>-1.0277519375900823E-2</v>
      </c>
      <c r="BD48" s="46">
        <f t="shared" si="40"/>
        <v>2.5470981722007421E-4</v>
      </c>
      <c r="BE48" s="42">
        <f t="shared" si="41"/>
        <v>2.4978500290412406</v>
      </c>
      <c r="BF48" s="42">
        <f t="shared" si="42"/>
        <v>6.4412932063626832E-6</v>
      </c>
      <c r="BG48" s="42">
        <f t="shared" si="43"/>
        <v>6.3167508022176605E-2</v>
      </c>
      <c r="BH48" s="39">
        <f t="shared" si="44"/>
        <v>0</v>
      </c>
      <c r="BI48" s="39">
        <f t="shared" si="45"/>
        <v>1</v>
      </c>
      <c r="BJ48" s="39">
        <f t="shared" si="46"/>
        <v>2.4978500290412406</v>
      </c>
      <c r="BK48" s="39">
        <f t="shared" si="47"/>
        <v>24.531385135214023</v>
      </c>
      <c r="BL48" s="39">
        <f t="shared" si="48"/>
        <v>118.44021672321404</v>
      </c>
      <c r="BM48" s="14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</row>
    <row r="49" spans="1:119" x14ac:dyDescent="0.25">
      <c r="A49" s="11"/>
      <c r="B49" s="1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47">
        <f>SUM(BL43:BL48)</f>
        <v>2948.2736379378239</v>
      </c>
      <c r="BM49" s="47" t="s">
        <v>85</v>
      </c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</row>
    <row r="51" spans="1:119" x14ac:dyDescent="0.25">
      <c r="BL51" s="54" t="s">
        <v>65</v>
      </c>
    </row>
    <row r="52" spans="1:119" x14ac:dyDescent="0.25">
      <c r="BL52" s="55" t="s">
        <v>66</v>
      </c>
      <c r="BM52" s="53">
        <v>107.5</v>
      </c>
      <c r="BN52" s="60" t="s">
        <v>74</v>
      </c>
    </row>
    <row r="53" spans="1:119" x14ac:dyDescent="0.25">
      <c r="BL53" s="56" t="s">
        <v>67</v>
      </c>
      <c r="BM53" s="51">
        <v>94.35</v>
      </c>
      <c r="BN53" s="61" t="s">
        <v>74</v>
      </c>
    </row>
    <row r="54" spans="1:119" x14ac:dyDescent="0.25">
      <c r="BL54" s="56" t="s">
        <v>91</v>
      </c>
      <c r="BM54" s="51">
        <f>BM52-BM53</f>
        <v>13.150000000000006</v>
      </c>
      <c r="BN54" s="61" t="s">
        <v>81</v>
      </c>
    </row>
    <row r="55" spans="1:119" x14ac:dyDescent="0.25">
      <c r="BL55" s="56" t="s">
        <v>1</v>
      </c>
      <c r="BM55" s="51">
        <f>J43</f>
        <v>997.6</v>
      </c>
      <c r="BN55" s="61" t="s">
        <v>89</v>
      </c>
    </row>
    <row r="56" spans="1:119" x14ac:dyDescent="0.25">
      <c r="BL56" s="56" t="s">
        <v>94</v>
      </c>
      <c r="BM56" s="51">
        <f>BM55*BM54*9.81</f>
        <v>128691.89640000007</v>
      </c>
      <c r="BN56" s="61" t="s">
        <v>85</v>
      </c>
    </row>
    <row r="57" spans="1:119" x14ac:dyDescent="0.25">
      <c r="BL57" s="56" t="s">
        <v>95</v>
      </c>
      <c r="BM57" s="51">
        <f>BL49+BM56</f>
        <v>131640.1700379379</v>
      </c>
      <c r="BN57" s="61" t="s">
        <v>85</v>
      </c>
    </row>
    <row r="58" spans="1:119" x14ac:dyDescent="0.25">
      <c r="BL58" s="57" t="s">
        <v>70</v>
      </c>
      <c r="BM58" s="52">
        <f>BM57/98100</f>
        <v>1.3418977577771447</v>
      </c>
      <c r="BN58" s="62" t="s">
        <v>90</v>
      </c>
    </row>
    <row r="59" spans="1:119" x14ac:dyDescent="0.25">
      <c r="A59" s="69" t="s">
        <v>2</v>
      </c>
      <c r="B59" s="12"/>
      <c r="C59" s="19">
        <v>700</v>
      </c>
      <c r="D59" s="72" t="s">
        <v>79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</row>
    <row r="60" spans="1:119" x14ac:dyDescent="0.25">
      <c r="A60" s="71" t="s">
        <v>3</v>
      </c>
      <c r="B60" s="12"/>
      <c r="C60" s="39">
        <f>C59/3600</f>
        <v>0.19444444444444445</v>
      </c>
      <c r="D60" s="39" t="s">
        <v>79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</row>
    <row r="61" spans="1:119" x14ac:dyDescent="0.25">
      <c r="A61" s="17" t="s">
        <v>4</v>
      </c>
      <c r="B61" s="18">
        <v>1</v>
      </c>
      <c r="C61" s="19">
        <f>ROUND(C59/3.6,2)</f>
        <v>194.44</v>
      </c>
      <c r="D61" s="19">
        <v>24</v>
      </c>
      <c r="E61" s="19">
        <v>609.4</v>
      </c>
      <c r="F61" s="19">
        <v>9.52</v>
      </c>
      <c r="G61" s="19">
        <f t="shared" ref="G61:G66" si="49">E61-(F61*2)</f>
        <v>590.36</v>
      </c>
      <c r="H61" s="19">
        <f t="shared" ref="H61:H66" si="50">ROUND(0.001*C61/(PI()*(G61/2000)^2),2)</f>
        <v>0.71</v>
      </c>
      <c r="I61" s="20">
        <v>4.6E-5</v>
      </c>
      <c r="J61" s="19">
        <v>997.6</v>
      </c>
      <c r="K61" s="21">
        <v>7.1980000000000004E-4</v>
      </c>
      <c r="L61" s="22">
        <f t="shared" ref="L61:L66" si="51">K61/J61</f>
        <v>7.2153167602245391E-7</v>
      </c>
      <c r="M61" s="23">
        <f t="shared" ref="M61:M66" si="52">L61*10^7</f>
        <v>7.2153167602245389</v>
      </c>
      <c r="N61" s="19">
        <f t="shared" ref="N61:N66" si="53">J61*H61*(G61*0.001)/K61</f>
        <v>580924.73820505687</v>
      </c>
      <c r="O61" s="19">
        <v>430.76499999999999</v>
      </c>
      <c r="P61" s="24">
        <v>1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12</v>
      </c>
      <c r="AF61" s="24">
        <v>0</v>
      </c>
      <c r="AG61" s="24">
        <v>1</v>
      </c>
      <c r="AH61" s="24">
        <v>1</v>
      </c>
      <c r="AI61" s="24">
        <v>2</v>
      </c>
      <c r="AJ61" s="24">
        <v>1</v>
      </c>
      <c r="AK61" s="24">
        <v>1</v>
      </c>
      <c r="AL61" s="24">
        <v>1</v>
      </c>
      <c r="AM61" s="24">
        <v>1</v>
      </c>
      <c r="AN61" s="24">
        <v>1</v>
      </c>
      <c r="AO61" s="24">
        <v>0</v>
      </c>
      <c r="AP61" s="24">
        <v>0</v>
      </c>
      <c r="AQ61" s="24">
        <v>0</v>
      </c>
      <c r="AR61" s="24">
        <v>0</v>
      </c>
      <c r="AS61" s="24">
        <v>1</v>
      </c>
      <c r="AT61" s="24">
        <v>0</v>
      </c>
      <c r="AU61" s="24">
        <v>0</v>
      </c>
      <c r="AV61" s="24">
        <v>0</v>
      </c>
      <c r="AW61" s="24">
        <v>0</v>
      </c>
      <c r="AX61" s="23">
        <f>MMULT(Q61:AW61,Datos!$C$2:$C$34)</f>
        <v>4.8997999999999999</v>
      </c>
      <c r="AY61" s="19">
        <f>(AX61*J61*(H61^2/2))</f>
        <v>1232.0306029839999</v>
      </c>
      <c r="AZ61" s="19">
        <v>0</v>
      </c>
      <c r="BA61" s="19">
        <f t="shared" ref="BA61:BA66" si="54">H61</f>
        <v>0.71</v>
      </c>
      <c r="BB61" s="22">
        <v>1.3913373200000001E-2</v>
      </c>
      <c r="BC61" s="25">
        <f t="shared" ref="BC61:BC66" si="55">-2*LOG((I61/(3.7*(G61/1000)))+(2.51/(N61*SQRT(BB61))))-(1/SQRT(BB61))</f>
        <v>-2.4895143724279478E-9</v>
      </c>
      <c r="BD61" s="26">
        <f t="shared" ref="BD61:BD66" si="56">BB61*(1/(G61*0.001))*(H61^2/(2*9.81))</f>
        <v>6.0552657050460558E-4</v>
      </c>
      <c r="BE61" s="22">
        <f t="shared" ref="BE61:BE66" si="57">BD61*9806.65</f>
        <v>5.9381871426389905</v>
      </c>
      <c r="BF61" s="22">
        <f t="shared" ref="BF61:BF66" si="58">(32*K61*H61)/((G61*0.001)^2*J61*9.81)</f>
        <v>4.7946937557983679E-6</v>
      </c>
      <c r="BG61" s="22">
        <f t="shared" ref="BG61:BG66" si="59">BF61*9806.65</f>
        <v>4.7019883520300065E-2</v>
      </c>
      <c r="BH61" s="19">
        <f t="shared" ref="BH61:BH66" si="60">IF(N61&lt;2100,1,IF(N61&gt;4000,0,1-(N61-2100)/(4000-2100)))</f>
        <v>0</v>
      </c>
      <c r="BI61" s="19">
        <f t="shared" ref="BI61:BI66" si="61">IF(N61&gt;4000,1,IF(N61&lt;2100,0,(N61-2100)/(4000-2100)))</f>
        <v>1</v>
      </c>
      <c r="BJ61" s="19">
        <f t="shared" ref="BJ61:BJ66" si="62">(BH61*BF61)+(BI61*BE61)</f>
        <v>5.9381871426389905</v>
      </c>
      <c r="BK61" s="19">
        <f t="shared" ref="BK61:BK66" si="63">BJ61*O61*P61</f>
        <v>2557.9631844988849</v>
      </c>
      <c r="BL61" s="19">
        <f t="shared" ref="BL61:BL66" si="64">B61*(AY61+AZ61+BK61)</f>
        <v>3789.9937874828847</v>
      </c>
      <c r="BM61" s="14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</row>
    <row r="62" spans="1:119" x14ac:dyDescent="0.25">
      <c r="A62" s="27" t="s">
        <v>5</v>
      </c>
      <c r="B62" s="28">
        <v>1</v>
      </c>
      <c r="C62" s="29">
        <f>C61</f>
        <v>194.44</v>
      </c>
      <c r="D62" s="29">
        <v>24</v>
      </c>
      <c r="E62" s="29">
        <v>609.4</v>
      </c>
      <c r="F62" s="29">
        <v>9.52</v>
      </c>
      <c r="G62" s="29">
        <f t="shared" si="49"/>
        <v>590.36</v>
      </c>
      <c r="H62" s="29">
        <f t="shared" si="50"/>
        <v>0.71</v>
      </c>
      <c r="I62" s="30">
        <v>4.6E-5</v>
      </c>
      <c r="J62" s="29">
        <v>997.6</v>
      </c>
      <c r="K62" s="31">
        <v>7.1980000000000004E-4</v>
      </c>
      <c r="L62" s="32">
        <f t="shared" si="51"/>
        <v>7.2153167602245391E-7</v>
      </c>
      <c r="M62" s="33">
        <f t="shared" si="52"/>
        <v>7.2153167602245389</v>
      </c>
      <c r="N62" s="29">
        <f t="shared" si="53"/>
        <v>580924.73820505687</v>
      </c>
      <c r="O62" s="29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3">
        <f>MMULT(Q62:AW62,Datos!$C$2:$C$34)</f>
        <v>0</v>
      </c>
      <c r="AY62" s="29">
        <f>(AX62*J62*H62^2/2)</f>
        <v>0</v>
      </c>
      <c r="AZ62" s="29">
        <f>0.00212*C59^2</f>
        <v>1038.8</v>
      </c>
      <c r="BA62" s="29">
        <f t="shared" si="54"/>
        <v>0.71</v>
      </c>
      <c r="BB62" s="32">
        <f>BB61</f>
        <v>1.3913373200000001E-2</v>
      </c>
      <c r="BC62" s="35">
        <f t="shared" si="55"/>
        <v>-2.4895143724279478E-9</v>
      </c>
      <c r="BD62" s="36">
        <f t="shared" si="56"/>
        <v>6.0552657050460558E-4</v>
      </c>
      <c r="BE62" s="32">
        <f t="shared" si="57"/>
        <v>5.9381871426389905</v>
      </c>
      <c r="BF62" s="32">
        <f t="shared" si="58"/>
        <v>4.7946937557983679E-6</v>
      </c>
      <c r="BG62" s="32">
        <f t="shared" si="59"/>
        <v>4.7019883520300065E-2</v>
      </c>
      <c r="BH62" s="29">
        <f t="shared" si="60"/>
        <v>0</v>
      </c>
      <c r="BI62" s="29">
        <f t="shared" si="61"/>
        <v>1</v>
      </c>
      <c r="BJ62" s="29">
        <f t="shared" si="62"/>
        <v>5.9381871426389905</v>
      </c>
      <c r="BK62" s="29">
        <f t="shared" si="63"/>
        <v>0</v>
      </c>
      <c r="BL62" s="29">
        <f t="shared" si="64"/>
        <v>1038.8</v>
      </c>
      <c r="BM62" s="14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</row>
    <row r="63" spans="1:119" x14ac:dyDescent="0.25">
      <c r="A63" s="27" t="s">
        <v>6</v>
      </c>
      <c r="B63" s="28">
        <v>1</v>
      </c>
      <c r="C63" s="29">
        <f>C62</f>
        <v>194.44</v>
      </c>
      <c r="D63" s="29">
        <v>24</v>
      </c>
      <c r="E63" s="29">
        <v>609.4</v>
      </c>
      <c r="F63" s="29">
        <v>9.52</v>
      </c>
      <c r="G63" s="29">
        <f t="shared" si="49"/>
        <v>590.36</v>
      </c>
      <c r="H63" s="29">
        <f t="shared" si="50"/>
        <v>0.71</v>
      </c>
      <c r="I63" s="30">
        <v>4.6E-5</v>
      </c>
      <c r="J63" s="29">
        <v>997.6</v>
      </c>
      <c r="K63" s="31">
        <v>7.1980000000000004E-4</v>
      </c>
      <c r="L63" s="32">
        <f t="shared" si="51"/>
        <v>7.2153167602245391E-7</v>
      </c>
      <c r="M63" s="33">
        <f t="shared" si="52"/>
        <v>7.2153167602245389</v>
      </c>
      <c r="N63" s="29">
        <f t="shared" si="53"/>
        <v>580924.73820505687</v>
      </c>
      <c r="O63" s="29">
        <v>442.99799999999999</v>
      </c>
      <c r="P63" s="34">
        <v>1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6</v>
      </c>
      <c r="AF63" s="34">
        <v>0</v>
      </c>
      <c r="AG63" s="34">
        <v>0</v>
      </c>
      <c r="AH63" s="34">
        <v>1</v>
      </c>
      <c r="AI63" s="34">
        <v>1</v>
      </c>
      <c r="AJ63" s="34">
        <v>0</v>
      </c>
      <c r="AK63" s="34">
        <v>1</v>
      </c>
      <c r="AL63" s="34">
        <v>1</v>
      </c>
      <c r="AM63" s="34">
        <v>1</v>
      </c>
      <c r="AN63" s="34">
        <v>1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3">
        <f>MMULT(Q63:AW63,Datos!$C$2:$C$34)</f>
        <v>2.0648999999999997</v>
      </c>
      <c r="AY63" s="29">
        <f>(AX63*J63*H63^2/2)</f>
        <v>519.20894569199993</v>
      </c>
      <c r="AZ63" s="29">
        <v>0</v>
      </c>
      <c r="BA63" s="29">
        <f t="shared" si="54"/>
        <v>0.71</v>
      </c>
      <c r="BB63" s="32">
        <f>BB62</f>
        <v>1.3913373200000001E-2</v>
      </c>
      <c r="BC63" s="35">
        <f t="shared" si="55"/>
        <v>-2.4895143724279478E-9</v>
      </c>
      <c r="BD63" s="36">
        <f t="shared" si="56"/>
        <v>6.0552657050460558E-4</v>
      </c>
      <c r="BE63" s="32">
        <f t="shared" si="57"/>
        <v>5.9381871426389905</v>
      </c>
      <c r="BF63" s="32">
        <f t="shared" si="58"/>
        <v>4.7946937557983679E-6</v>
      </c>
      <c r="BG63" s="32">
        <f t="shared" si="59"/>
        <v>4.7019883520300065E-2</v>
      </c>
      <c r="BH63" s="29">
        <f t="shared" si="60"/>
        <v>0</v>
      </c>
      <c r="BI63" s="29">
        <f t="shared" si="61"/>
        <v>1</v>
      </c>
      <c r="BJ63" s="29">
        <f t="shared" si="62"/>
        <v>5.9381871426389905</v>
      </c>
      <c r="BK63" s="29">
        <f t="shared" si="63"/>
        <v>2630.6050278147873</v>
      </c>
      <c r="BL63" s="29">
        <f t="shared" si="64"/>
        <v>3149.8139735067871</v>
      </c>
      <c r="BM63" s="14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</row>
    <row r="64" spans="1:119" x14ac:dyDescent="0.25">
      <c r="A64" s="27" t="s">
        <v>7</v>
      </c>
      <c r="B64" s="28">
        <v>1</v>
      </c>
      <c r="C64" s="29">
        <f>C63/2</f>
        <v>97.22</v>
      </c>
      <c r="D64" s="29">
        <v>24</v>
      </c>
      <c r="E64" s="29">
        <v>609.4</v>
      </c>
      <c r="F64" s="29">
        <v>9.52</v>
      </c>
      <c r="G64" s="29">
        <f t="shared" si="49"/>
        <v>590.36</v>
      </c>
      <c r="H64" s="29">
        <f t="shared" si="50"/>
        <v>0.36</v>
      </c>
      <c r="I64" s="30">
        <v>4.6E-5</v>
      </c>
      <c r="J64" s="29">
        <v>997.6</v>
      </c>
      <c r="K64" s="31">
        <v>7.1980000000000004E-4</v>
      </c>
      <c r="L64" s="32">
        <f t="shared" si="51"/>
        <v>7.2153167602245391E-7</v>
      </c>
      <c r="M64" s="33">
        <f t="shared" si="52"/>
        <v>7.2153167602245389</v>
      </c>
      <c r="N64" s="29">
        <f t="shared" si="53"/>
        <v>294553.38838566263</v>
      </c>
      <c r="O64" s="29">
        <v>35.426000000000002</v>
      </c>
      <c r="P64" s="34">
        <v>1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1</v>
      </c>
      <c r="AH64" s="34">
        <v>1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3">
        <f>MMULT(Q64:AW64,Datos!$C$2:$C$34)</f>
        <v>0.91289999999999993</v>
      </c>
      <c r="AY64" s="29">
        <f>(AX64*J64*H64^2/2)</f>
        <v>59.013945791999994</v>
      </c>
      <c r="AZ64" s="29">
        <v>0</v>
      </c>
      <c r="BA64" s="29">
        <f t="shared" si="54"/>
        <v>0.36</v>
      </c>
      <c r="BB64" s="32">
        <v>1.52738948E-2</v>
      </c>
      <c r="BC64" s="35">
        <f t="shared" si="55"/>
        <v>-2.6972754696430457E-8</v>
      </c>
      <c r="BD64" s="36">
        <f t="shared" si="56"/>
        <v>1.7089874341950269E-4</v>
      </c>
      <c r="BE64" s="32">
        <f t="shared" si="57"/>
        <v>1.6759441621548661</v>
      </c>
      <c r="BF64" s="32">
        <f t="shared" si="58"/>
        <v>2.4311123268836798E-6</v>
      </c>
      <c r="BG64" s="32">
        <f t="shared" si="59"/>
        <v>2.3841067700433836E-2</v>
      </c>
      <c r="BH64" s="29">
        <f t="shared" si="60"/>
        <v>0</v>
      </c>
      <c r="BI64" s="29">
        <f t="shared" si="61"/>
        <v>1</v>
      </c>
      <c r="BJ64" s="29">
        <f t="shared" si="62"/>
        <v>1.6759441621548661</v>
      </c>
      <c r="BK64" s="29">
        <f t="shared" si="63"/>
        <v>59.371997888498292</v>
      </c>
      <c r="BL64" s="29">
        <f t="shared" si="64"/>
        <v>118.38594368049829</v>
      </c>
      <c r="BM64" s="14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</row>
    <row r="65" spans="1:119" x14ac:dyDescent="0.25">
      <c r="A65" s="27" t="s">
        <v>8</v>
      </c>
      <c r="B65" s="28">
        <v>1</v>
      </c>
      <c r="C65" s="29">
        <f>C64/2</f>
        <v>48.61</v>
      </c>
      <c r="D65" s="29">
        <v>24</v>
      </c>
      <c r="E65" s="29">
        <v>609.4</v>
      </c>
      <c r="F65" s="29">
        <v>9.52</v>
      </c>
      <c r="G65" s="29">
        <f t="shared" si="49"/>
        <v>590.36</v>
      </c>
      <c r="H65" s="29">
        <f t="shared" si="50"/>
        <v>0.18</v>
      </c>
      <c r="I65" s="30">
        <v>4.6E-5</v>
      </c>
      <c r="J65" s="29">
        <v>997.6</v>
      </c>
      <c r="K65" s="31">
        <v>7.1980000000000004E-4</v>
      </c>
      <c r="L65" s="32">
        <f t="shared" si="51"/>
        <v>7.2153167602245391E-7</v>
      </c>
      <c r="M65" s="33">
        <f t="shared" si="52"/>
        <v>7.2153167602245389</v>
      </c>
      <c r="N65" s="29">
        <f t="shared" si="53"/>
        <v>147276.69419283132</v>
      </c>
      <c r="O65" s="29">
        <v>12.18</v>
      </c>
      <c r="P65" s="34">
        <v>1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1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3">
        <f>MMULT(Q65:AW65,Datos!$C$2:$C$34)</f>
        <v>0.68469999999999998</v>
      </c>
      <c r="AY65" s="29">
        <f>(AX65*J65*H65^2/2)</f>
        <v>11.065518864</v>
      </c>
      <c r="AZ65" s="29">
        <v>0</v>
      </c>
      <c r="BA65" s="29">
        <f t="shared" si="54"/>
        <v>0.18</v>
      </c>
      <c r="BB65" s="32">
        <v>1.7130085199999999E-2</v>
      </c>
      <c r="BC65" s="35">
        <f t="shared" si="55"/>
        <v>2.4686350741376373E-9</v>
      </c>
      <c r="BD65" s="36">
        <f t="shared" si="56"/>
        <v>4.7916888155944026E-5</v>
      </c>
      <c r="BE65" s="32">
        <f t="shared" si="57"/>
        <v>0.46990415123448848</v>
      </c>
      <c r="BF65" s="32">
        <f t="shared" si="58"/>
        <v>1.2155561634418399E-6</v>
      </c>
      <c r="BG65" s="32">
        <f t="shared" si="59"/>
        <v>1.1920533850216918E-2</v>
      </c>
      <c r="BH65" s="29">
        <f t="shared" si="60"/>
        <v>0</v>
      </c>
      <c r="BI65" s="29">
        <f t="shared" si="61"/>
        <v>1</v>
      </c>
      <c r="BJ65" s="29">
        <f t="shared" si="62"/>
        <v>0.46990415123448848</v>
      </c>
      <c r="BK65" s="29">
        <f t="shared" si="63"/>
        <v>5.7234325620360691</v>
      </c>
      <c r="BL65" s="29">
        <f t="shared" si="64"/>
        <v>16.788951426036068</v>
      </c>
      <c r="BM65" s="14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</row>
    <row r="66" spans="1:119" x14ac:dyDescent="0.25">
      <c r="A66" s="37" t="s">
        <v>9</v>
      </c>
      <c r="B66" s="38">
        <v>1</v>
      </c>
      <c r="C66" s="39">
        <f>C65</f>
        <v>48.61</v>
      </c>
      <c r="D66" s="39">
        <v>14</v>
      </c>
      <c r="E66" s="39">
        <v>355.6</v>
      </c>
      <c r="F66" s="39">
        <v>9.52</v>
      </c>
      <c r="G66" s="39">
        <f t="shared" si="49"/>
        <v>336.56</v>
      </c>
      <c r="H66" s="39">
        <f t="shared" si="50"/>
        <v>0.55000000000000004</v>
      </c>
      <c r="I66" s="40">
        <v>4.6E-5</v>
      </c>
      <c r="J66" s="39">
        <v>997.6</v>
      </c>
      <c r="K66" s="41">
        <v>7.1980000000000004E-4</v>
      </c>
      <c r="L66" s="42">
        <f t="shared" si="51"/>
        <v>7.2153167602245391E-7</v>
      </c>
      <c r="M66" s="43">
        <f t="shared" si="52"/>
        <v>7.2153167602245389</v>
      </c>
      <c r="N66" s="39">
        <f t="shared" si="53"/>
        <v>256548.68130036123</v>
      </c>
      <c r="O66" s="39">
        <v>9.8209999999999997</v>
      </c>
      <c r="P66" s="44">
        <v>1</v>
      </c>
      <c r="Q66" s="44">
        <v>0</v>
      </c>
      <c r="R66" s="44">
        <v>2</v>
      </c>
      <c r="S66" s="44">
        <v>0</v>
      </c>
      <c r="T66" s="44">
        <v>0</v>
      </c>
      <c r="U66" s="44">
        <v>1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1</v>
      </c>
      <c r="AU66" s="44">
        <v>1</v>
      </c>
      <c r="AV66" s="44">
        <v>0</v>
      </c>
      <c r="AW66" s="44">
        <v>1</v>
      </c>
      <c r="AX66" s="43">
        <f>MMULT(Q66:AW66,Datos!$C$2:$C$34)</f>
        <v>1.9591000000000001</v>
      </c>
      <c r="AY66" s="39">
        <f>(AX66*J66*H66^2/2)</f>
        <v>295.60272170000007</v>
      </c>
      <c r="AZ66" s="39">
        <v>0</v>
      </c>
      <c r="BA66" s="39">
        <f t="shared" si="54"/>
        <v>0.55000000000000004</v>
      </c>
      <c r="BB66" s="42">
        <v>1.60245727E-2</v>
      </c>
      <c r="BC66" s="45">
        <f t="shared" si="55"/>
        <v>-1.5171554266797393E-2</v>
      </c>
      <c r="BD66" s="46">
        <f t="shared" si="56"/>
        <v>7.3409173538829147E-4</v>
      </c>
      <c r="BE66" s="42">
        <f t="shared" si="57"/>
        <v>7.1989807168455879</v>
      </c>
      <c r="BF66" s="42">
        <f t="shared" si="58"/>
        <v>1.142810084999831E-5</v>
      </c>
      <c r="BG66" s="42">
        <f t="shared" si="59"/>
        <v>0.11207138520063592</v>
      </c>
      <c r="BH66" s="39">
        <f t="shared" si="60"/>
        <v>0</v>
      </c>
      <c r="BI66" s="39">
        <f t="shared" si="61"/>
        <v>1</v>
      </c>
      <c r="BJ66" s="39">
        <f t="shared" si="62"/>
        <v>7.1989807168455879</v>
      </c>
      <c r="BK66" s="39">
        <f t="shared" si="63"/>
        <v>70.701189620140511</v>
      </c>
      <c r="BL66" s="39">
        <f t="shared" si="64"/>
        <v>366.30391132014057</v>
      </c>
      <c r="BM66" s="14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</row>
    <row r="67" spans="1:119" x14ac:dyDescent="0.25">
      <c r="A67" s="11"/>
      <c r="B67" s="12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47">
        <f>SUM(BL61:BL66)</f>
        <v>8480.086567416347</v>
      </c>
      <c r="BM67" s="47" t="s">
        <v>85</v>
      </c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</row>
    <row r="69" spans="1:119" x14ac:dyDescent="0.25">
      <c r="BL69" s="54" t="s">
        <v>65</v>
      </c>
    </row>
    <row r="70" spans="1:119" x14ac:dyDescent="0.25">
      <c r="BL70" s="55" t="s">
        <v>66</v>
      </c>
      <c r="BM70" s="53">
        <v>107.5</v>
      </c>
      <c r="BN70" s="60" t="s">
        <v>74</v>
      </c>
    </row>
    <row r="71" spans="1:119" x14ac:dyDescent="0.25">
      <c r="BL71" s="56" t="s">
        <v>67</v>
      </c>
      <c r="BM71" s="51">
        <v>94.35</v>
      </c>
      <c r="BN71" s="61" t="s">
        <v>74</v>
      </c>
    </row>
    <row r="72" spans="1:119" x14ac:dyDescent="0.25">
      <c r="BL72" s="56" t="s">
        <v>91</v>
      </c>
      <c r="BM72" s="51">
        <f>BM70-BM71</f>
        <v>13.150000000000006</v>
      </c>
      <c r="BN72" s="61" t="s">
        <v>81</v>
      </c>
    </row>
    <row r="73" spans="1:119" x14ac:dyDescent="0.25">
      <c r="BL73" s="56" t="s">
        <v>1</v>
      </c>
      <c r="BM73" s="51">
        <f>J61</f>
        <v>997.6</v>
      </c>
      <c r="BN73" s="61" t="s">
        <v>89</v>
      </c>
    </row>
    <row r="74" spans="1:119" x14ac:dyDescent="0.25">
      <c r="BL74" s="56" t="s">
        <v>94</v>
      </c>
      <c r="BM74" s="51">
        <f>BM73*BM72*9.81</f>
        <v>128691.89640000007</v>
      </c>
      <c r="BN74" s="61" t="s">
        <v>85</v>
      </c>
    </row>
    <row r="75" spans="1:119" x14ac:dyDescent="0.25">
      <c r="BL75" s="56" t="s">
        <v>95</v>
      </c>
      <c r="BM75" s="51">
        <f>BL67+BM74</f>
        <v>137171.98296741641</v>
      </c>
      <c r="BN75" s="61" t="s">
        <v>85</v>
      </c>
    </row>
    <row r="76" spans="1:119" x14ac:dyDescent="0.25">
      <c r="BL76" s="57" t="s">
        <v>70</v>
      </c>
      <c r="BM76" s="52">
        <f>BM75/98100</f>
        <v>1.3982872881489949</v>
      </c>
      <c r="BN76" s="62" t="s">
        <v>90</v>
      </c>
    </row>
    <row r="77" spans="1:119" x14ac:dyDescent="0.25">
      <c r="A77" s="69" t="s">
        <v>2</v>
      </c>
      <c r="B77" s="12"/>
      <c r="C77" s="19">
        <v>1000</v>
      </c>
      <c r="D77" s="72" t="s">
        <v>79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</row>
    <row r="78" spans="1:119" x14ac:dyDescent="0.25">
      <c r="A78" s="71" t="s">
        <v>3</v>
      </c>
      <c r="B78" s="12"/>
      <c r="C78" s="39">
        <f>C77/3600</f>
        <v>0.27777777777777779</v>
      </c>
      <c r="D78" s="39" t="s">
        <v>79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</row>
    <row r="79" spans="1:119" x14ac:dyDescent="0.25">
      <c r="A79" s="17" t="s">
        <v>4</v>
      </c>
      <c r="B79" s="18">
        <v>1</v>
      </c>
      <c r="C79" s="19">
        <f>ROUND(C77/3.6,2)</f>
        <v>277.77999999999997</v>
      </c>
      <c r="D79" s="19">
        <v>24</v>
      </c>
      <c r="E79" s="19">
        <v>609.4</v>
      </c>
      <c r="F79" s="19">
        <v>9.52</v>
      </c>
      <c r="G79" s="19">
        <f t="shared" ref="G79:G84" si="65">E79-(F79*2)</f>
        <v>590.36</v>
      </c>
      <c r="H79" s="19">
        <f t="shared" ref="H79:H84" si="66">ROUND(0.001*C79/(PI()*(G79/2000)^2),2)</f>
        <v>1.01</v>
      </c>
      <c r="I79" s="20">
        <v>4.6E-5</v>
      </c>
      <c r="J79" s="19">
        <v>997.6</v>
      </c>
      <c r="K79" s="21">
        <v>7.1980000000000004E-4</v>
      </c>
      <c r="L79" s="22">
        <f t="shared" ref="L79:L84" si="67">K79/J79</f>
        <v>7.2153167602245391E-7</v>
      </c>
      <c r="M79" s="23">
        <f t="shared" ref="M79:M84" si="68">L79*10^7</f>
        <v>7.2153167602245389</v>
      </c>
      <c r="N79" s="19">
        <f t="shared" ref="N79:N84" si="69">J79*H79*(G79*0.001)/K79</f>
        <v>826385.89519310917</v>
      </c>
      <c r="O79" s="19">
        <v>430.76499999999999</v>
      </c>
      <c r="P79" s="24">
        <v>1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12</v>
      </c>
      <c r="AF79" s="24">
        <v>0</v>
      </c>
      <c r="AG79" s="24">
        <v>1</v>
      </c>
      <c r="AH79" s="24">
        <v>1</v>
      </c>
      <c r="AI79" s="24">
        <v>2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  <c r="AO79" s="24">
        <v>0</v>
      </c>
      <c r="AP79" s="24">
        <v>0</v>
      </c>
      <c r="AQ79" s="24">
        <v>0</v>
      </c>
      <c r="AR79" s="24">
        <v>0</v>
      </c>
      <c r="AS79" s="24">
        <v>1</v>
      </c>
      <c r="AT79" s="24">
        <v>0</v>
      </c>
      <c r="AU79" s="24">
        <v>0</v>
      </c>
      <c r="AV79" s="24">
        <v>0</v>
      </c>
      <c r="AW79" s="24">
        <v>0</v>
      </c>
      <c r="AX79" s="23">
        <f>MMULT(Q79:AW79,Datos!$C$2:$C$34)</f>
        <v>4.8997999999999999</v>
      </c>
      <c r="AY79" s="19">
        <f>(AX79*J79*(H79^2/2))</f>
        <v>2493.145046824</v>
      </c>
      <c r="AZ79" s="19">
        <v>0</v>
      </c>
      <c r="BA79" s="19">
        <f t="shared" ref="BA79:BA84" si="70">H79</f>
        <v>1.01</v>
      </c>
      <c r="BB79" s="22">
        <v>1.3365865100000001E-2</v>
      </c>
      <c r="BC79" s="25">
        <f t="shared" ref="BC79:BC84" si="71">-2*LOG((I79/(3.7*(G79/1000)))+(2.51/(N79*SQRT(BB79))))-(1/SQRT(BB79))</f>
        <v>-3.1489113538896163E-8</v>
      </c>
      <c r="BD79" s="26">
        <f t="shared" ref="BD79:BD84" si="72">BB79*(1/(G79*0.001))*(H79^2/(2*9.81))</f>
        <v>1.1771285521623015E-3</v>
      </c>
      <c r="BE79" s="22">
        <f t="shared" ref="BE79:BE84" si="73">BD79*9806.65</f>
        <v>11.543687716062433</v>
      </c>
      <c r="BF79" s="22">
        <f t="shared" ref="BF79:BF84" si="74">(32*K79*H79)/((G79*0.001)^2*J79*9.81)</f>
        <v>6.8206206948681023E-6</v>
      </c>
      <c r="BG79" s="22">
        <f t="shared" ref="BG79:BG84" si="75">BF79*9806.65</f>
        <v>6.6887439937328277E-2</v>
      </c>
      <c r="BH79" s="19">
        <f t="shared" ref="BH79:BH84" si="76">IF(N79&lt;2100,1,IF(N79&gt;4000,0,1-(N79-2100)/(4000-2100)))</f>
        <v>0</v>
      </c>
      <c r="BI79" s="19">
        <f t="shared" ref="BI79:BI84" si="77">IF(N79&gt;4000,1,IF(N79&lt;2100,0,(N79-2100)/(4000-2100)))</f>
        <v>1</v>
      </c>
      <c r="BJ79" s="19">
        <f t="shared" ref="BJ79:BJ84" si="78">(BH79*BF79)+(BI79*BE79)</f>
        <v>11.543687716062433</v>
      </c>
      <c r="BK79" s="19">
        <f t="shared" ref="BK79:BK84" si="79">BJ79*O79*P79</f>
        <v>4972.6166390096332</v>
      </c>
      <c r="BL79" s="19">
        <f t="shared" ref="BL79:BL84" si="80">B79*(AY79+AZ79+BK79)</f>
        <v>7465.7616858336332</v>
      </c>
      <c r="BM79" s="14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</row>
    <row r="80" spans="1:119" x14ac:dyDescent="0.25">
      <c r="A80" s="27" t="s">
        <v>5</v>
      </c>
      <c r="B80" s="28">
        <v>1</v>
      </c>
      <c r="C80" s="29">
        <f>C79</f>
        <v>277.77999999999997</v>
      </c>
      <c r="D80" s="29">
        <v>24</v>
      </c>
      <c r="E80" s="29">
        <v>609.4</v>
      </c>
      <c r="F80" s="29">
        <v>9.52</v>
      </c>
      <c r="G80" s="29">
        <f t="shared" si="65"/>
        <v>590.36</v>
      </c>
      <c r="H80" s="29">
        <f t="shared" si="66"/>
        <v>1.01</v>
      </c>
      <c r="I80" s="30">
        <v>4.6E-5</v>
      </c>
      <c r="J80" s="29">
        <v>997.6</v>
      </c>
      <c r="K80" s="31">
        <v>7.1980000000000004E-4</v>
      </c>
      <c r="L80" s="32">
        <f t="shared" si="67"/>
        <v>7.2153167602245391E-7</v>
      </c>
      <c r="M80" s="33">
        <f t="shared" si="68"/>
        <v>7.2153167602245389</v>
      </c>
      <c r="N80" s="29">
        <f t="shared" si="69"/>
        <v>826385.89519310917</v>
      </c>
      <c r="O80" s="29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3">
        <f>MMULT(Q80:AW80,Datos!$C$2:$C$34)</f>
        <v>0</v>
      </c>
      <c r="AY80" s="29">
        <f>(AX80*J80*H80^2/2)</f>
        <v>0</v>
      </c>
      <c r="AZ80" s="29">
        <f>0.00212*C77^2</f>
        <v>2120</v>
      </c>
      <c r="BA80" s="29">
        <f t="shared" si="70"/>
        <v>1.01</v>
      </c>
      <c r="BB80" s="32">
        <f>BB79</f>
        <v>1.3365865100000001E-2</v>
      </c>
      <c r="BC80" s="35">
        <f t="shared" si="71"/>
        <v>-3.1489113538896163E-8</v>
      </c>
      <c r="BD80" s="36">
        <f t="shared" si="72"/>
        <v>1.1771285521623015E-3</v>
      </c>
      <c r="BE80" s="32">
        <f t="shared" si="73"/>
        <v>11.543687716062433</v>
      </c>
      <c r="BF80" s="32">
        <f t="shared" si="74"/>
        <v>6.8206206948681023E-6</v>
      </c>
      <c r="BG80" s="32">
        <f t="shared" si="75"/>
        <v>6.6887439937328277E-2</v>
      </c>
      <c r="BH80" s="29">
        <f t="shared" si="76"/>
        <v>0</v>
      </c>
      <c r="BI80" s="29">
        <f t="shared" si="77"/>
        <v>1</v>
      </c>
      <c r="BJ80" s="29">
        <f t="shared" si="78"/>
        <v>11.543687716062433</v>
      </c>
      <c r="BK80" s="29">
        <f t="shared" si="79"/>
        <v>0</v>
      </c>
      <c r="BL80" s="29">
        <f t="shared" si="80"/>
        <v>2120</v>
      </c>
      <c r="BM80" s="14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</row>
    <row r="81" spans="1:119" x14ac:dyDescent="0.25">
      <c r="A81" s="27" t="s">
        <v>6</v>
      </c>
      <c r="B81" s="28">
        <v>1</v>
      </c>
      <c r="C81" s="29">
        <f>C80</f>
        <v>277.77999999999997</v>
      </c>
      <c r="D81" s="29">
        <v>24</v>
      </c>
      <c r="E81" s="29">
        <v>609.4</v>
      </c>
      <c r="F81" s="29">
        <v>9.52</v>
      </c>
      <c r="G81" s="29">
        <f t="shared" si="65"/>
        <v>590.36</v>
      </c>
      <c r="H81" s="29">
        <f t="shared" si="66"/>
        <v>1.01</v>
      </c>
      <c r="I81" s="30">
        <v>4.6E-5</v>
      </c>
      <c r="J81" s="29">
        <v>997.6</v>
      </c>
      <c r="K81" s="31">
        <v>7.1980000000000004E-4</v>
      </c>
      <c r="L81" s="32">
        <f t="shared" si="67"/>
        <v>7.2153167602245391E-7</v>
      </c>
      <c r="M81" s="33">
        <f t="shared" si="68"/>
        <v>7.2153167602245389</v>
      </c>
      <c r="N81" s="29">
        <f t="shared" si="69"/>
        <v>826385.89519310917</v>
      </c>
      <c r="O81" s="29">
        <v>442.99799999999999</v>
      </c>
      <c r="P81" s="34">
        <v>1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6</v>
      </c>
      <c r="AF81" s="34">
        <v>0</v>
      </c>
      <c r="AG81" s="34">
        <v>0</v>
      </c>
      <c r="AH81" s="34">
        <v>1</v>
      </c>
      <c r="AI81" s="34">
        <v>1</v>
      </c>
      <c r="AJ81" s="34">
        <v>0</v>
      </c>
      <c r="AK81" s="34">
        <v>1</v>
      </c>
      <c r="AL81" s="34">
        <v>1</v>
      </c>
      <c r="AM81" s="34">
        <v>1</v>
      </c>
      <c r="AN81" s="34">
        <v>1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3">
        <f>MMULT(Q81:AW81,Datos!$C$2:$C$34)</f>
        <v>2.0648999999999997</v>
      </c>
      <c r="AY81" s="29">
        <f>(AX81*J81*H81^2/2)</f>
        <v>1050.6745596119999</v>
      </c>
      <c r="AZ81" s="29">
        <v>0</v>
      </c>
      <c r="BA81" s="29">
        <f t="shared" si="70"/>
        <v>1.01</v>
      </c>
      <c r="BB81" s="32">
        <f>BB80</f>
        <v>1.3365865100000001E-2</v>
      </c>
      <c r="BC81" s="35">
        <f t="shared" si="71"/>
        <v>-3.1489113538896163E-8</v>
      </c>
      <c r="BD81" s="36">
        <f t="shared" si="72"/>
        <v>1.1771285521623015E-3</v>
      </c>
      <c r="BE81" s="32">
        <f t="shared" si="73"/>
        <v>11.543687716062433</v>
      </c>
      <c r="BF81" s="32">
        <f t="shared" si="74"/>
        <v>6.8206206948681023E-6</v>
      </c>
      <c r="BG81" s="32">
        <f t="shared" si="75"/>
        <v>6.6887439937328277E-2</v>
      </c>
      <c r="BH81" s="29">
        <f t="shared" si="76"/>
        <v>0</v>
      </c>
      <c r="BI81" s="29">
        <f t="shared" si="77"/>
        <v>1</v>
      </c>
      <c r="BJ81" s="29">
        <f t="shared" si="78"/>
        <v>11.543687716062433</v>
      </c>
      <c r="BK81" s="29">
        <f t="shared" si="79"/>
        <v>5113.8305708402258</v>
      </c>
      <c r="BL81" s="29">
        <f t="shared" si="80"/>
        <v>6164.5051304522258</v>
      </c>
      <c r="BM81" s="14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</row>
    <row r="82" spans="1:119" x14ac:dyDescent="0.25">
      <c r="A82" s="27" t="s">
        <v>7</v>
      </c>
      <c r="B82" s="28">
        <v>1</v>
      </c>
      <c r="C82" s="29">
        <f>C81/2</f>
        <v>138.88999999999999</v>
      </c>
      <c r="D82" s="29">
        <v>24</v>
      </c>
      <c r="E82" s="29">
        <v>609.4</v>
      </c>
      <c r="F82" s="29">
        <v>9.52</v>
      </c>
      <c r="G82" s="29">
        <f t="shared" si="65"/>
        <v>590.36</v>
      </c>
      <c r="H82" s="29">
        <f t="shared" si="66"/>
        <v>0.51</v>
      </c>
      <c r="I82" s="30">
        <v>4.6E-5</v>
      </c>
      <c r="J82" s="29">
        <v>997.6</v>
      </c>
      <c r="K82" s="31">
        <v>7.1980000000000004E-4</v>
      </c>
      <c r="L82" s="32">
        <f t="shared" si="67"/>
        <v>7.2153167602245391E-7</v>
      </c>
      <c r="M82" s="33">
        <f t="shared" si="68"/>
        <v>7.2153167602245389</v>
      </c>
      <c r="N82" s="29">
        <f t="shared" si="69"/>
        <v>417283.96687968879</v>
      </c>
      <c r="O82" s="29">
        <v>35.426000000000002</v>
      </c>
      <c r="P82" s="34">
        <v>1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1</v>
      </c>
      <c r="AH82" s="34">
        <v>1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3">
        <f>MMULT(Q82:AW82,Datos!$C$2:$C$34)</f>
        <v>0.91289999999999993</v>
      </c>
      <c r="AY82" s="29">
        <f>(AX82*J82*H82^2/2)</f>
        <v>118.43771065199999</v>
      </c>
      <c r="AZ82" s="29">
        <v>0</v>
      </c>
      <c r="BA82" s="29">
        <f t="shared" si="70"/>
        <v>0.51</v>
      </c>
      <c r="BB82" s="32">
        <v>1.4523471499999999E-2</v>
      </c>
      <c r="BC82" s="35">
        <f t="shared" si="71"/>
        <v>-2.8401391460874947E-8</v>
      </c>
      <c r="BD82" s="36">
        <f t="shared" si="72"/>
        <v>3.2613308746925373E-4</v>
      </c>
      <c r="BE82" s="32">
        <f t="shared" si="73"/>
        <v>3.1982730422303569</v>
      </c>
      <c r="BF82" s="32">
        <f t="shared" si="74"/>
        <v>3.4440757964185461E-6</v>
      </c>
      <c r="BG82" s="32">
        <f t="shared" si="75"/>
        <v>3.3774845908947936E-2</v>
      </c>
      <c r="BH82" s="29">
        <f t="shared" si="76"/>
        <v>0</v>
      </c>
      <c r="BI82" s="29">
        <f t="shared" si="77"/>
        <v>1</v>
      </c>
      <c r="BJ82" s="29">
        <f t="shared" si="78"/>
        <v>3.1982730422303569</v>
      </c>
      <c r="BK82" s="29">
        <f t="shared" si="79"/>
        <v>113.30202079405262</v>
      </c>
      <c r="BL82" s="29">
        <f t="shared" si="80"/>
        <v>231.73973144605262</v>
      </c>
      <c r="BM82" s="14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</row>
    <row r="83" spans="1:119" x14ac:dyDescent="0.25">
      <c r="A83" s="27" t="s">
        <v>8</v>
      </c>
      <c r="B83" s="28">
        <v>1</v>
      </c>
      <c r="C83" s="29">
        <f>C82/2</f>
        <v>69.444999999999993</v>
      </c>
      <c r="D83" s="29">
        <v>24</v>
      </c>
      <c r="E83" s="29">
        <v>609.4</v>
      </c>
      <c r="F83" s="29">
        <v>9.52</v>
      </c>
      <c r="G83" s="29">
        <f t="shared" si="65"/>
        <v>590.36</v>
      </c>
      <c r="H83" s="29">
        <f t="shared" si="66"/>
        <v>0.25</v>
      </c>
      <c r="I83" s="30">
        <v>4.6E-5</v>
      </c>
      <c r="J83" s="29">
        <v>997.6</v>
      </c>
      <c r="K83" s="31">
        <v>7.1980000000000004E-4</v>
      </c>
      <c r="L83" s="32">
        <f t="shared" si="67"/>
        <v>7.2153167602245391E-7</v>
      </c>
      <c r="M83" s="33">
        <f t="shared" si="68"/>
        <v>7.2153167602245389</v>
      </c>
      <c r="N83" s="29">
        <f t="shared" si="69"/>
        <v>204550.96415671019</v>
      </c>
      <c r="O83" s="29">
        <v>12.18</v>
      </c>
      <c r="P83" s="34">
        <v>1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1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3">
        <f>MMULT(Q83:AW83,Datos!$C$2:$C$34)</f>
        <v>0.68469999999999998</v>
      </c>
      <c r="AY83" s="29">
        <f>(AX83*J83*H83^2/2)</f>
        <v>21.345522500000001</v>
      </c>
      <c r="AZ83" s="29">
        <v>0</v>
      </c>
      <c r="BA83" s="29">
        <f t="shared" si="70"/>
        <v>0.25</v>
      </c>
      <c r="BB83" s="32">
        <v>1.6187065600000002E-2</v>
      </c>
      <c r="BC83" s="35">
        <f t="shared" si="71"/>
        <v>-4.2806860278687964E-9</v>
      </c>
      <c r="BD83" s="36">
        <f t="shared" si="72"/>
        <v>8.7343827042695281E-5</v>
      </c>
      <c r="BE83" s="32">
        <f t="shared" si="73"/>
        <v>0.8565503414682476</v>
      </c>
      <c r="BF83" s="32">
        <f t="shared" si="74"/>
        <v>1.6882724492247777E-6</v>
      </c>
      <c r="BG83" s="32">
        <f t="shared" si="75"/>
        <v>1.6556297014190164E-2</v>
      </c>
      <c r="BH83" s="29">
        <f t="shared" si="76"/>
        <v>0</v>
      </c>
      <c r="BI83" s="29">
        <f t="shared" si="77"/>
        <v>1</v>
      </c>
      <c r="BJ83" s="29">
        <f t="shared" si="78"/>
        <v>0.8565503414682476</v>
      </c>
      <c r="BK83" s="29">
        <f t="shared" si="79"/>
        <v>10.432783159083256</v>
      </c>
      <c r="BL83" s="29">
        <f t="shared" si="80"/>
        <v>31.778305659083259</v>
      </c>
      <c r="BM83" s="14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</row>
    <row r="84" spans="1:119" x14ac:dyDescent="0.25">
      <c r="A84" s="37" t="s">
        <v>9</v>
      </c>
      <c r="B84" s="38">
        <v>1</v>
      </c>
      <c r="C84" s="39">
        <f>C83</f>
        <v>69.444999999999993</v>
      </c>
      <c r="D84" s="39">
        <v>14</v>
      </c>
      <c r="E84" s="39">
        <v>355.6</v>
      </c>
      <c r="F84" s="39">
        <v>9.52</v>
      </c>
      <c r="G84" s="39">
        <f t="shared" si="65"/>
        <v>336.56</v>
      </c>
      <c r="H84" s="39">
        <f t="shared" si="66"/>
        <v>0.78</v>
      </c>
      <c r="I84" s="40">
        <v>4.6E-5</v>
      </c>
      <c r="J84" s="39">
        <v>997.6</v>
      </c>
      <c r="K84" s="41">
        <v>7.1980000000000004E-4</v>
      </c>
      <c r="L84" s="42">
        <f t="shared" si="67"/>
        <v>7.2153167602245391E-7</v>
      </c>
      <c r="M84" s="43">
        <f t="shared" si="68"/>
        <v>7.2153167602245389</v>
      </c>
      <c r="N84" s="39">
        <f t="shared" si="69"/>
        <v>363832.67529869406</v>
      </c>
      <c r="O84" s="39">
        <v>9.8209999999999997</v>
      </c>
      <c r="P84" s="44">
        <v>1</v>
      </c>
      <c r="Q84" s="44">
        <v>0</v>
      </c>
      <c r="R84" s="44">
        <v>2</v>
      </c>
      <c r="S84" s="44">
        <v>0</v>
      </c>
      <c r="T84" s="44">
        <v>0</v>
      </c>
      <c r="U84" s="44">
        <v>1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1</v>
      </c>
      <c r="AU84" s="44">
        <v>1</v>
      </c>
      <c r="AV84" s="44">
        <v>0</v>
      </c>
      <c r="AW84" s="44">
        <v>1</v>
      </c>
      <c r="AX84" s="43">
        <f>MMULT(Q84:AW84,Datos!$C$2:$C$34)</f>
        <v>1.9591000000000001</v>
      </c>
      <c r="AY84" s="39">
        <f>(AX84*J84*H84^2/2)</f>
        <v>594.52792027200007</v>
      </c>
      <c r="AZ84" s="39">
        <v>0</v>
      </c>
      <c r="BA84" s="39">
        <f t="shared" si="70"/>
        <v>0.78</v>
      </c>
      <c r="BB84" s="42">
        <v>1.5367063300000001E-2</v>
      </c>
      <c r="BC84" s="45">
        <f t="shared" si="71"/>
        <v>-1.1976300839933174E-8</v>
      </c>
      <c r="BD84" s="46">
        <f t="shared" si="72"/>
        <v>1.415854363359015E-3</v>
      </c>
      <c r="BE84" s="42">
        <f t="shared" si="73"/>
        <v>13.884788192434684</v>
      </c>
      <c r="BF84" s="42">
        <f t="shared" si="74"/>
        <v>1.6207124841815785E-5</v>
      </c>
      <c r="BG84" s="42">
        <f t="shared" si="75"/>
        <v>0.15893760082999275</v>
      </c>
      <c r="BH84" s="39">
        <f t="shared" si="76"/>
        <v>0</v>
      </c>
      <c r="BI84" s="39">
        <f t="shared" si="77"/>
        <v>1</v>
      </c>
      <c r="BJ84" s="39">
        <f t="shared" si="78"/>
        <v>13.884788192434684</v>
      </c>
      <c r="BK84" s="39">
        <f t="shared" si="79"/>
        <v>136.36250483790101</v>
      </c>
      <c r="BL84" s="39">
        <f t="shared" si="80"/>
        <v>730.89042510990112</v>
      </c>
      <c r="BM84" s="14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</row>
    <row r="85" spans="1:119" x14ac:dyDescent="0.25">
      <c r="A85" s="11"/>
      <c r="B85" s="1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47">
        <f>SUM(BL79:BL84)</f>
        <v>16744.675278500894</v>
      </c>
      <c r="BM85" s="47" t="s">
        <v>85</v>
      </c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</row>
    <row r="87" spans="1:119" x14ac:dyDescent="0.25">
      <c r="BL87" s="54" t="s">
        <v>65</v>
      </c>
    </row>
    <row r="88" spans="1:119" x14ac:dyDescent="0.25">
      <c r="BL88" s="55" t="s">
        <v>66</v>
      </c>
      <c r="BM88" s="53">
        <v>107.5</v>
      </c>
      <c r="BN88" s="60" t="s">
        <v>74</v>
      </c>
    </row>
    <row r="89" spans="1:119" x14ac:dyDescent="0.25">
      <c r="BL89" s="56" t="s">
        <v>67</v>
      </c>
      <c r="BM89" s="51">
        <v>94.35</v>
      </c>
      <c r="BN89" s="61" t="s">
        <v>74</v>
      </c>
    </row>
    <row r="90" spans="1:119" x14ac:dyDescent="0.25">
      <c r="BL90" s="56" t="s">
        <v>91</v>
      </c>
      <c r="BM90" s="51">
        <f>BM88-BM89</f>
        <v>13.150000000000006</v>
      </c>
      <c r="BN90" s="61" t="s">
        <v>81</v>
      </c>
    </row>
    <row r="91" spans="1:119" x14ac:dyDescent="0.25">
      <c r="BL91" s="56" t="s">
        <v>1</v>
      </c>
      <c r="BM91" s="51">
        <f>J79</f>
        <v>997.6</v>
      </c>
      <c r="BN91" s="61" t="s">
        <v>89</v>
      </c>
    </row>
    <row r="92" spans="1:119" x14ac:dyDescent="0.25">
      <c r="BL92" s="56" t="s">
        <v>94</v>
      </c>
      <c r="BM92" s="51">
        <f>BM91*BM90*9.81</f>
        <v>128691.89640000007</v>
      </c>
      <c r="BN92" s="61" t="s">
        <v>85</v>
      </c>
    </row>
    <row r="93" spans="1:119" x14ac:dyDescent="0.25">
      <c r="BL93" s="56" t="s">
        <v>95</v>
      </c>
      <c r="BM93" s="51">
        <f>BL85+BM92</f>
        <v>145436.57167850097</v>
      </c>
      <c r="BN93" s="61" t="s">
        <v>85</v>
      </c>
    </row>
    <row r="94" spans="1:119" x14ac:dyDescent="0.25">
      <c r="BL94" s="57" t="s">
        <v>70</v>
      </c>
      <c r="BM94" s="52">
        <f>BM93/98100</f>
        <v>1.4825338601274309</v>
      </c>
      <c r="BN94" s="62" t="s">
        <v>90</v>
      </c>
    </row>
    <row r="95" spans="1:119" x14ac:dyDescent="0.25">
      <c r="A95" s="69" t="s">
        <v>2</v>
      </c>
      <c r="B95" s="12"/>
      <c r="C95" s="19">
        <v>1300</v>
      </c>
      <c r="D95" s="72" t="s">
        <v>79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</row>
    <row r="96" spans="1:119" x14ac:dyDescent="0.25">
      <c r="A96" s="71" t="s">
        <v>3</v>
      </c>
      <c r="B96" s="12"/>
      <c r="C96" s="39">
        <f>C95/3600</f>
        <v>0.3611111111111111</v>
      </c>
      <c r="D96" s="39" t="s">
        <v>79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</row>
    <row r="97" spans="1:119" x14ac:dyDescent="0.25">
      <c r="A97" s="17" t="s">
        <v>4</v>
      </c>
      <c r="B97" s="18">
        <v>1</v>
      </c>
      <c r="C97" s="19">
        <f>ROUND(C95/3.6,2)</f>
        <v>361.11</v>
      </c>
      <c r="D97" s="19">
        <v>24</v>
      </c>
      <c r="E97" s="19">
        <v>609.4</v>
      </c>
      <c r="F97" s="19">
        <v>9.52</v>
      </c>
      <c r="G97" s="19">
        <f t="shared" ref="G97:G102" si="81">E97-(F97*2)</f>
        <v>590.36</v>
      </c>
      <c r="H97" s="19">
        <f t="shared" ref="H97:H102" si="82">ROUND(0.001*C97/(PI()*(G97/2000)^2),2)</f>
        <v>1.32</v>
      </c>
      <c r="I97" s="20">
        <v>4.6E-5</v>
      </c>
      <c r="J97" s="19">
        <v>997.6</v>
      </c>
      <c r="K97" s="21">
        <v>7.1980000000000004E-4</v>
      </c>
      <c r="L97" s="22">
        <f t="shared" ref="L97:L102" si="83">K97/J97</f>
        <v>7.2153167602245391E-7</v>
      </c>
      <c r="M97" s="23">
        <f t="shared" ref="M97:M102" si="84">L97*10^7</f>
        <v>7.2153167602245389</v>
      </c>
      <c r="N97" s="19">
        <f t="shared" ref="N97:N102" si="85">J97*H97*(G97*0.001)/K97</f>
        <v>1080029.09074743</v>
      </c>
      <c r="O97" s="19">
        <v>430.76499999999999</v>
      </c>
      <c r="P97" s="24">
        <v>1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12</v>
      </c>
      <c r="AF97" s="24">
        <v>0</v>
      </c>
      <c r="AG97" s="24">
        <v>1</v>
      </c>
      <c r="AH97" s="24">
        <v>1</v>
      </c>
      <c r="AI97" s="24">
        <v>2</v>
      </c>
      <c r="AJ97" s="24">
        <v>1</v>
      </c>
      <c r="AK97" s="24">
        <v>1</v>
      </c>
      <c r="AL97" s="24">
        <v>1</v>
      </c>
      <c r="AM97" s="24">
        <v>1</v>
      </c>
      <c r="AN97" s="24">
        <v>1</v>
      </c>
      <c r="AO97" s="24">
        <v>0</v>
      </c>
      <c r="AP97" s="24">
        <v>0</v>
      </c>
      <c r="AQ97" s="24">
        <v>0</v>
      </c>
      <c r="AR97" s="24">
        <v>0</v>
      </c>
      <c r="AS97" s="24">
        <v>1</v>
      </c>
      <c r="AT97" s="24">
        <v>0</v>
      </c>
      <c r="AU97" s="24">
        <v>0</v>
      </c>
      <c r="AV97" s="24">
        <v>0</v>
      </c>
      <c r="AW97" s="24">
        <v>0</v>
      </c>
      <c r="AX97" s="23">
        <f>MMULT(Q97:AW97,Datos!$C$2:$C$34)</f>
        <v>4.8997999999999999</v>
      </c>
      <c r="AY97" s="19">
        <f>(AX97*J97*(H97^2/2))</f>
        <v>4258.4608661760003</v>
      </c>
      <c r="AZ97" s="19">
        <v>0</v>
      </c>
      <c r="BA97" s="19">
        <f t="shared" ref="BA97:BA102" si="86">H97</f>
        <v>1.32</v>
      </c>
      <c r="BB97" s="22">
        <v>1.3015452199999999E-2</v>
      </c>
      <c r="BC97" s="25">
        <f t="shared" ref="BC97:BC102" si="87">-2*LOG((I97/(3.7*(G97/1000)))+(2.51/(N97*SQRT(BB97))))-(1/SQRT(BB97))</f>
        <v>-2.4124693354110605E-8</v>
      </c>
      <c r="BD97" s="26">
        <f t="shared" ref="BD97:BD102" si="88">BB97*(1/(G97*0.001))*(H97^2/(2*9.81))</f>
        <v>1.9579031127018752E-3</v>
      </c>
      <c r="BE97" s="22">
        <f t="shared" ref="BE97:BE102" si="89">BD97*9806.65</f>
        <v>19.200470560177845</v>
      </c>
      <c r="BF97" s="22">
        <f t="shared" ref="BF97:BF102" si="90">(32*K97*H97)/((G97*0.001)^2*J97*9.81)</f>
        <v>8.9140785319068259E-6</v>
      </c>
      <c r="BG97" s="22">
        <f t="shared" ref="BG97:BG102" si="91">BF97*9806.65</f>
        <v>8.7417248234924069E-2</v>
      </c>
      <c r="BH97" s="19">
        <f t="shared" ref="BH97:BH102" si="92">IF(N97&lt;2100,1,IF(N97&gt;4000,0,1-(N97-2100)/(4000-2100)))</f>
        <v>0</v>
      </c>
      <c r="BI97" s="19">
        <f t="shared" ref="BI97:BI102" si="93">IF(N97&gt;4000,1,IF(N97&lt;2100,0,(N97-2100)/(4000-2100)))</f>
        <v>1</v>
      </c>
      <c r="BJ97" s="19">
        <f t="shared" ref="BJ97:BJ102" si="94">(BH97*BF97)+(BI97*BE97)</f>
        <v>19.200470560177845</v>
      </c>
      <c r="BK97" s="19">
        <f t="shared" ref="BK97:BK102" si="95">BJ97*O97*P97</f>
        <v>8270.8907008550086</v>
      </c>
      <c r="BL97" s="19">
        <f t="shared" ref="BL97:BL102" si="96">B97*(AY97+AZ97+BK97)</f>
        <v>12529.351567031008</v>
      </c>
      <c r="BM97" s="14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</row>
    <row r="98" spans="1:119" x14ac:dyDescent="0.25">
      <c r="A98" s="27" t="s">
        <v>5</v>
      </c>
      <c r="B98" s="28">
        <v>1</v>
      </c>
      <c r="C98" s="29">
        <f>C97</f>
        <v>361.11</v>
      </c>
      <c r="D98" s="29">
        <v>24</v>
      </c>
      <c r="E98" s="29">
        <v>609.4</v>
      </c>
      <c r="F98" s="29">
        <v>9.52</v>
      </c>
      <c r="G98" s="29">
        <f t="shared" si="81"/>
        <v>590.36</v>
      </c>
      <c r="H98" s="29">
        <f t="shared" si="82"/>
        <v>1.32</v>
      </c>
      <c r="I98" s="30">
        <v>4.6E-5</v>
      </c>
      <c r="J98" s="29">
        <v>997.6</v>
      </c>
      <c r="K98" s="31">
        <v>7.1980000000000004E-4</v>
      </c>
      <c r="L98" s="32">
        <f t="shared" si="83"/>
        <v>7.2153167602245391E-7</v>
      </c>
      <c r="M98" s="33">
        <f t="shared" si="84"/>
        <v>7.2153167602245389</v>
      </c>
      <c r="N98" s="29">
        <f t="shared" si="85"/>
        <v>1080029.09074743</v>
      </c>
      <c r="O98" s="29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3">
        <f>MMULT(Q98:AW98,Datos!$C$2:$C$34)</f>
        <v>0</v>
      </c>
      <c r="AY98" s="29">
        <f>(AX98*J98*H98^2/2)</f>
        <v>0</v>
      </c>
      <c r="AZ98" s="29">
        <f>0.00212*C95^2</f>
        <v>3582.7999999999997</v>
      </c>
      <c r="BA98" s="29">
        <f t="shared" si="86"/>
        <v>1.32</v>
      </c>
      <c r="BB98" s="32">
        <f>BB97</f>
        <v>1.3015452199999999E-2</v>
      </c>
      <c r="BC98" s="35">
        <f t="shared" si="87"/>
        <v>-2.4124693354110605E-8</v>
      </c>
      <c r="BD98" s="36">
        <f t="shared" si="88"/>
        <v>1.9579031127018752E-3</v>
      </c>
      <c r="BE98" s="32">
        <f t="shared" si="89"/>
        <v>19.200470560177845</v>
      </c>
      <c r="BF98" s="32">
        <f t="shared" si="90"/>
        <v>8.9140785319068259E-6</v>
      </c>
      <c r="BG98" s="32">
        <f t="shared" si="91"/>
        <v>8.7417248234924069E-2</v>
      </c>
      <c r="BH98" s="29">
        <f t="shared" si="92"/>
        <v>0</v>
      </c>
      <c r="BI98" s="29">
        <f t="shared" si="93"/>
        <v>1</v>
      </c>
      <c r="BJ98" s="29">
        <f t="shared" si="94"/>
        <v>19.200470560177845</v>
      </c>
      <c r="BK98" s="29">
        <f t="shared" si="95"/>
        <v>0</v>
      </c>
      <c r="BL98" s="29">
        <f t="shared" si="96"/>
        <v>3582.7999999999997</v>
      </c>
      <c r="BM98" s="14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</row>
    <row r="99" spans="1:119" x14ac:dyDescent="0.25">
      <c r="A99" s="27" t="s">
        <v>6</v>
      </c>
      <c r="B99" s="28">
        <v>1</v>
      </c>
      <c r="C99" s="29">
        <f>C98</f>
        <v>361.11</v>
      </c>
      <c r="D99" s="29">
        <v>24</v>
      </c>
      <c r="E99" s="29">
        <v>609.4</v>
      </c>
      <c r="F99" s="29">
        <v>9.52</v>
      </c>
      <c r="G99" s="29">
        <f t="shared" si="81"/>
        <v>590.36</v>
      </c>
      <c r="H99" s="29">
        <f t="shared" si="82"/>
        <v>1.32</v>
      </c>
      <c r="I99" s="30">
        <v>4.6E-5</v>
      </c>
      <c r="J99" s="29">
        <v>997.6</v>
      </c>
      <c r="K99" s="31">
        <v>7.1980000000000004E-4</v>
      </c>
      <c r="L99" s="32">
        <f t="shared" si="83"/>
        <v>7.2153167602245391E-7</v>
      </c>
      <c r="M99" s="33">
        <f t="shared" si="84"/>
        <v>7.2153167602245389</v>
      </c>
      <c r="N99" s="29">
        <f t="shared" si="85"/>
        <v>1080029.09074743</v>
      </c>
      <c r="O99" s="29">
        <v>442.99799999999999</v>
      </c>
      <c r="P99" s="34">
        <v>1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6</v>
      </c>
      <c r="AF99" s="34">
        <v>0</v>
      </c>
      <c r="AG99" s="34">
        <v>0</v>
      </c>
      <c r="AH99" s="34">
        <v>1</v>
      </c>
      <c r="AI99" s="34">
        <v>1</v>
      </c>
      <c r="AJ99" s="34">
        <v>0</v>
      </c>
      <c r="AK99" s="34">
        <v>1</v>
      </c>
      <c r="AL99" s="34">
        <v>1</v>
      </c>
      <c r="AM99" s="34">
        <v>1</v>
      </c>
      <c r="AN99" s="34">
        <v>1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3">
        <f>MMULT(Q99:AW99,Datos!$C$2:$C$34)</f>
        <v>2.0648999999999997</v>
      </c>
      <c r="AY99" s="29">
        <f>(AX99*J99*H99^2/2)</f>
        <v>1794.6234218879999</v>
      </c>
      <c r="AZ99" s="29">
        <v>0</v>
      </c>
      <c r="BA99" s="29">
        <f t="shared" si="86"/>
        <v>1.32</v>
      </c>
      <c r="BB99" s="32">
        <f>BB98</f>
        <v>1.3015452199999999E-2</v>
      </c>
      <c r="BC99" s="35">
        <f t="shared" si="87"/>
        <v>-2.4124693354110605E-8</v>
      </c>
      <c r="BD99" s="36">
        <f t="shared" si="88"/>
        <v>1.9579031127018752E-3</v>
      </c>
      <c r="BE99" s="32">
        <f t="shared" si="89"/>
        <v>19.200470560177845</v>
      </c>
      <c r="BF99" s="32">
        <f t="shared" si="90"/>
        <v>8.9140785319068259E-6</v>
      </c>
      <c r="BG99" s="32">
        <f t="shared" si="91"/>
        <v>8.7417248234924069E-2</v>
      </c>
      <c r="BH99" s="29">
        <f t="shared" si="92"/>
        <v>0</v>
      </c>
      <c r="BI99" s="29">
        <f t="shared" si="93"/>
        <v>1</v>
      </c>
      <c r="BJ99" s="29">
        <f t="shared" si="94"/>
        <v>19.200470560177845</v>
      </c>
      <c r="BK99" s="29">
        <f t="shared" si="95"/>
        <v>8505.7700572176655</v>
      </c>
      <c r="BL99" s="29">
        <f t="shared" si="96"/>
        <v>10300.393479105665</v>
      </c>
      <c r="BM99" s="14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</row>
    <row r="100" spans="1:119" x14ac:dyDescent="0.25">
      <c r="A100" s="27" t="s">
        <v>7</v>
      </c>
      <c r="B100" s="28">
        <v>1</v>
      </c>
      <c r="C100" s="29">
        <f>C99/2</f>
        <v>180.55500000000001</v>
      </c>
      <c r="D100" s="29">
        <v>24</v>
      </c>
      <c r="E100" s="29">
        <v>609.4</v>
      </c>
      <c r="F100" s="29">
        <v>9.52</v>
      </c>
      <c r="G100" s="29">
        <f t="shared" si="81"/>
        <v>590.36</v>
      </c>
      <c r="H100" s="29">
        <f t="shared" si="82"/>
        <v>0.66</v>
      </c>
      <c r="I100" s="30">
        <v>4.6E-5</v>
      </c>
      <c r="J100" s="29">
        <v>997.6</v>
      </c>
      <c r="K100" s="31">
        <v>7.1980000000000004E-4</v>
      </c>
      <c r="L100" s="32">
        <f t="shared" si="83"/>
        <v>7.2153167602245391E-7</v>
      </c>
      <c r="M100" s="33">
        <f t="shared" si="84"/>
        <v>7.2153167602245389</v>
      </c>
      <c r="N100" s="29">
        <f t="shared" si="85"/>
        <v>540014.54537371499</v>
      </c>
      <c r="O100" s="29">
        <v>35.426000000000002</v>
      </c>
      <c r="P100" s="34">
        <v>1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1</v>
      </c>
      <c r="AH100" s="34">
        <v>1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3">
        <f>MMULT(Q100:AW100,Datos!$C$2:$C$34)</f>
        <v>0.91289999999999993</v>
      </c>
      <c r="AY100" s="29">
        <f>(AX100*J100*H100^2/2)</f>
        <v>198.35242891200002</v>
      </c>
      <c r="AZ100" s="29">
        <v>0</v>
      </c>
      <c r="BA100" s="29">
        <f t="shared" si="86"/>
        <v>0.66</v>
      </c>
      <c r="BB100" s="32">
        <v>1.4039775900000001E-2</v>
      </c>
      <c r="BC100" s="35">
        <f t="shared" si="87"/>
        <v>-3.2601631616557825E-8</v>
      </c>
      <c r="BD100" s="36">
        <f t="shared" si="88"/>
        <v>5.2799780817924206E-4</v>
      </c>
      <c r="BE100" s="32">
        <f t="shared" si="89"/>
        <v>5.1778897055809638</v>
      </c>
      <c r="BF100" s="32">
        <f t="shared" si="90"/>
        <v>4.457039265953413E-6</v>
      </c>
      <c r="BG100" s="32">
        <f t="shared" si="91"/>
        <v>4.3708624117462035E-2</v>
      </c>
      <c r="BH100" s="29">
        <f t="shared" si="92"/>
        <v>0</v>
      </c>
      <c r="BI100" s="29">
        <f t="shared" si="93"/>
        <v>1</v>
      </c>
      <c r="BJ100" s="29">
        <f t="shared" si="94"/>
        <v>5.1778897055809638</v>
      </c>
      <c r="BK100" s="29">
        <f t="shared" si="95"/>
        <v>183.43192070991122</v>
      </c>
      <c r="BL100" s="29">
        <f t="shared" si="96"/>
        <v>381.78434962191125</v>
      </c>
      <c r="BM100" s="14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</row>
    <row r="101" spans="1:119" x14ac:dyDescent="0.25">
      <c r="A101" s="27" t="s">
        <v>8</v>
      </c>
      <c r="B101" s="28">
        <v>1</v>
      </c>
      <c r="C101" s="29">
        <f>C100/2</f>
        <v>90.277500000000003</v>
      </c>
      <c r="D101" s="29">
        <v>24</v>
      </c>
      <c r="E101" s="29">
        <v>609.4</v>
      </c>
      <c r="F101" s="29">
        <v>9.52</v>
      </c>
      <c r="G101" s="29">
        <f t="shared" si="81"/>
        <v>590.36</v>
      </c>
      <c r="H101" s="29">
        <f t="shared" si="82"/>
        <v>0.33</v>
      </c>
      <c r="I101" s="30">
        <v>4.6E-5</v>
      </c>
      <c r="J101" s="29">
        <v>997.6</v>
      </c>
      <c r="K101" s="31">
        <v>7.1980000000000004E-4</v>
      </c>
      <c r="L101" s="32">
        <f t="shared" si="83"/>
        <v>7.2153167602245391E-7</v>
      </c>
      <c r="M101" s="33">
        <f t="shared" si="84"/>
        <v>7.2153167602245389</v>
      </c>
      <c r="N101" s="29">
        <f t="shared" si="85"/>
        <v>270007.2726868575</v>
      </c>
      <c r="O101" s="29">
        <v>12.18</v>
      </c>
      <c r="P101" s="34">
        <v>1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1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3">
        <f>MMULT(Q101:AW101,Datos!$C$2:$C$34)</f>
        <v>0.68469999999999998</v>
      </c>
      <c r="AY101" s="29">
        <f>(AX101*J101*H101^2/2)</f>
        <v>37.192438404000008</v>
      </c>
      <c r="AZ101" s="29">
        <v>0</v>
      </c>
      <c r="BA101" s="29">
        <f t="shared" si="86"/>
        <v>0.33</v>
      </c>
      <c r="BB101" s="32">
        <v>1.5479588000000001E-2</v>
      </c>
      <c r="BC101" s="35">
        <f t="shared" si="87"/>
        <v>-1.9902302028640406E-9</v>
      </c>
      <c r="BD101" s="36">
        <f t="shared" si="88"/>
        <v>1.4553630687790567E-4</v>
      </c>
      <c r="BE101" s="32">
        <f t="shared" si="89"/>
        <v>1.4272236238442135</v>
      </c>
      <c r="BF101" s="32">
        <f t="shared" si="90"/>
        <v>2.2285196329767065E-6</v>
      </c>
      <c r="BG101" s="32">
        <f t="shared" si="91"/>
        <v>2.1854312058731017E-2</v>
      </c>
      <c r="BH101" s="29">
        <f t="shared" si="92"/>
        <v>0</v>
      </c>
      <c r="BI101" s="29">
        <f t="shared" si="93"/>
        <v>1</v>
      </c>
      <c r="BJ101" s="29">
        <f t="shared" si="94"/>
        <v>1.4272236238442135</v>
      </c>
      <c r="BK101" s="29">
        <f t="shared" si="95"/>
        <v>17.383583738422519</v>
      </c>
      <c r="BL101" s="29">
        <f t="shared" si="96"/>
        <v>54.576022142422531</v>
      </c>
      <c r="BM101" s="14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</row>
    <row r="102" spans="1:119" x14ac:dyDescent="0.25">
      <c r="A102" s="37" t="s">
        <v>9</v>
      </c>
      <c r="B102" s="38">
        <v>1</v>
      </c>
      <c r="C102" s="39">
        <f>C101</f>
        <v>90.277500000000003</v>
      </c>
      <c r="D102" s="39">
        <v>14</v>
      </c>
      <c r="E102" s="39">
        <v>355.6</v>
      </c>
      <c r="F102" s="39">
        <v>9.52</v>
      </c>
      <c r="G102" s="39">
        <f t="shared" si="81"/>
        <v>336.56</v>
      </c>
      <c r="H102" s="39">
        <f t="shared" si="82"/>
        <v>1.01</v>
      </c>
      <c r="I102" s="40">
        <v>4.6E-5</v>
      </c>
      <c r="J102" s="39">
        <v>997.6</v>
      </c>
      <c r="K102" s="41">
        <v>7.1980000000000004E-4</v>
      </c>
      <c r="L102" s="42">
        <f t="shared" si="83"/>
        <v>7.2153167602245391E-7</v>
      </c>
      <c r="M102" s="43">
        <f t="shared" si="84"/>
        <v>7.2153167602245389</v>
      </c>
      <c r="N102" s="39">
        <f t="shared" si="85"/>
        <v>471116.66929702699</v>
      </c>
      <c r="O102" s="39">
        <v>9.8209999999999997</v>
      </c>
      <c r="P102" s="44">
        <v>1</v>
      </c>
      <c r="Q102" s="44">
        <v>0</v>
      </c>
      <c r="R102" s="44">
        <v>2</v>
      </c>
      <c r="S102" s="44">
        <v>0</v>
      </c>
      <c r="T102" s="44">
        <v>0</v>
      </c>
      <c r="U102" s="44">
        <v>1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1</v>
      </c>
      <c r="AU102" s="44">
        <v>1</v>
      </c>
      <c r="AV102" s="44">
        <v>0</v>
      </c>
      <c r="AW102" s="44">
        <v>1</v>
      </c>
      <c r="AX102" s="43">
        <f>MMULT(Q102:AW102,Datos!$C$2:$C$34)</f>
        <v>1.9591000000000001</v>
      </c>
      <c r="AY102" s="39">
        <f>(AX102*J102*H102^2/2)</f>
        <v>996.84078150800008</v>
      </c>
      <c r="AZ102" s="39">
        <v>0</v>
      </c>
      <c r="BA102" s="39">
        <f t="shared" si="86"/>
        <v>1.01</v>
      </c>
      <c r="BB102" s="42">
        <v>1.4916676199999999E-2</v>
      </c>
      <c r="BC102" s="45">
        <f t="shared" si="87"/>
        <v>-1.1665076016242892E-8</v>
      </c>
      <c r="BD102" s="46">
        <f t="shared" si="88"/>
        <v>2.3043758121112398E-3</v>
      </c>
      <c r="BE102" s="42">
        <f t="shared" si="89"/>
        <v>22.598207057840689</v>
      </c>
      <c r="BF102" s="42">
        <f t="shared" si="90"/>
        <v>2.0986148833633259E-5</v>
      </c>
      <c r="BG102" s="42">
        <f t="shared" si="91"/>
        <v>0.20580381645934959</v>
      </c>
      <c r="BH102" s="39">
        <f t="shared" si="92"/>
        <v>0</v>
      </c>
      <c r="BI102" s="39">
        <f t="shared" si="93"/>
        <v>1</v>
      </c>
      <c r="BJ102" s="39">
        <f t="shared" si="94"/>
        <v>22.598207057840689</v>
      </c>
      <c r="BK102" s="39">
        <f t="shared" si="95"/>
        <v>221.93699151505339</v>
      </c>
      <c r="BL102" s="39">
        <f t="shared" si="96"/>
        <v>1218.7777730230534</v>
      </c>
      <c r="BM102" s="14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</row>
    <row r="103" spans="1:119" x14ac:dyDescent="0.25">
      <c r="A103" s="11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47">
        <f>SUM(BL97:BL102)</f>
        <v>28067.683190924057</v>
      </c>
      <c r="BM103" s="47" t="s">
        <v>85</v>
      </c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</row>
    <row r="105" spans="1:119" x14ac:dyDescent="0.25">
      <c r="BL105" s="54" t="s">
        <v>65</v>
      </c>
    </row>
    <row r="106" spans="1:119" x14ac:dyDescent="0.25">
      <c r="BL106" s="55" t="s">
        <v>66</v>
      </c>
      <c r="BM106" s="53">
        <v>107.5</v>
      </c>
      <c r="BN106" s="60" t="s">
        <v>74</v>
      </c>
    </row>
    <row r="107" spans="1:119" x14ac:dyDescent="0.25">
      <c r="BL107" s="56" t="s">
        <v>67</v>
      </c>
      <c r="BM107" s="51">
        <v>94.35</v>
      </c>
      <c r="BN107" s="61" t="s">
        <v>74</v>
      </c>
    </row>
    <row r="108" spans="1:119" x14ac:dyDescent="0.25">
      <c r="BL108" s="56" t="s">
        <v>91</v>
      </c>
      <c r="BM108" s="51">
        <f>BM106-BM107</f>
        <v>13.150000000000006</v>
      </c>
      <c r="BN108" s="61" t="s">
        <v>81</v>
      </c>
    </row>
    <row r="109" spans="1:119" x14ac:dyDescent="0.25">
      <c r="BL109" s="56" t="s">
        <v>1</v>
      </c>
      <c r="BM109" s="51">
        <f>J97</f>
        <v>997.6</v>
      </c>
      <c r="BN109" s="61" t="s">
        <v>89</v>
      </c>
    </row>
    <row r="110" spans="1:119" x14ac:dyDescent="0.25">
      <c r="BL110" s="56" t="s">
        <v>94</v>
      </c>
      <c r="BM110" s="51">
        <f>BM109*BM108*9.81</f>
        <v>128691.89640000007</v>
      </c>
      <c r="BN110" s="61" t="s">
        <v>85</v>
      </c>
    </row>
    <row r="111" spans="1:119" x14ac:dyDescent="0.25">
      <c r="BL111" s="56" t="s">
        <v>95</v>
      </c>
      <c r="BM111" s="51">
        <f>BL103+BM110</f>
        <v>156759.57959092414</v>
      </c>
      <c r="BN111" s="61" t="s">
        <v>85</v>
      </c>
    </row>
    <row r="112" spans="1:119" x14ac:dyDescent="0.25">
      <c r="BL112" s="57" t="s">
        <v>70</v>
      </c>
      <c r="BM112" s="52">
        <f>BM111/98100</f>
        <v>1.5979569785007557</v>
      </c>
      <c r="BN112" s="62" t="s">
        <v>90</v>
      </c>
    </row>
    <row r="113" spans="1:119" x14ac:dyDescent="0.25">
      <c r="A113" s="69" t="s">
        <v>2</v>
      </c>
      <c r="B113" s="12"/>
      <c r="C113" s="19">
        <v>1600</v>
      </c>
      <c r="D113" s="72" t="s">
        <v>79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</row>
    <row r="114" spans="1:119" x14ac:dyDescent="0.25">
      <c r="A114" s="71" t="s">
        <v>3</v>
      </c>
      <c r="B114" s="12"/>
      <c r="C114" s="39">
        <f>C113/3600</f>
        <v>0.44444444444444442</v>
      </c>
      <c r="D114" s="39" t="s">
        <v>79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</row>
    <row r="115" spans="1:119" x14ac:dyDescent="0.25">
      <c r="A115" s="17" t="s">
        <v>4</v>
      </c>
      <c r="B115" s="18">
        <v>1</v>
      </c>
      <c r="C115" s="19">
        <f>ROUND(C113/3.6,2)</f>
        <v>444.44</v>
      </c>
      <c r="D115" s="19">
        <v>24</v>
      </c>
      <c r="E115" s="19">
        <v>609.4</v>
      </c>
      <c r="F115" s="19">
        <v>9.52</v>
      </c>
      <c r="G115" s="19">
        <f t="shared" ref="G115:G120" si="97">E115-(F115*2)</f>
        <v>590.36</v>
      </c>
      <c r="H115" s="19">
        <f t="shared" ref="H115:H120" si="98">ROUND(0.001*C115/(PI()*(G115/2000)^2),2)</f>
        <v>1.62</v>
      </c>
      <c r="I115" s="20">
        <v>4.6E-5</v>
      </c>
      <c r="J115" s="19">
        <v>997.6</v>
      </c>
      <c r="K115" s="21">
        <v>7.1980000000000004E-4</v>
      </c>
      <c r="L115" s="22">
        <f t="shared" ref="L115:L120" si="99">K115/J115</f>
        <v>7.2153167602245391E-7</v>
      </c>
      <c r="M115" s="23">
        <f t="shared" ref="M115:M120" si="100">L115*10^7</f>
        <v>7.2153167602245389</v>
      </c>
      <c r="N115" s="19">
        <f t="shared" ref="N115:N120" si="101">J115*H115*(G115*0.001)/K115</f>
        <v>1325490.2477354822</v>
      </c>
      <c r="O115" s="19">
        <v>430.76499999999999</v>
      </c>
      <c r="P115" s="24">
        <v>1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12</v>
      </c>
      <c r="AF115" s="24">
        <v>0</v>
      </c>
      <c r="AG115" s="24">
        <v>1</v>
      </c>
      <c r="AH115" s="24">
        <v>1</v>
      </c>
      <c r="AI115" s="24">
        <v>2</v>
      </c>
      <c r="AJ115" s="24">
        <v>1</v>
      </c>
      <c r="AK115" s="24">
        <v>1</v>
      </c>
      <c r="AL115" s="24">
        <v>1</v>
      </c>
      <c r="AM115" s="24">
        <v>1</v>
      </c>
      <c r="AN115" s="24">
        <v>1</v>
      </c>
      <c r="AO115" s="24">
        <v>0</v>
      </c>
      <c r="AP115" s="24">
        <v>0</v>
      </c>
      <c r="AQ115" s="24">
        <v>0</v>
      </c>
      <c r="AR115" s="24">
        <v>0</v>
      </c>
      <c r="AS115" s="24">
        <v>1</v>
      </c>
      <c r="AT115" s="24">
        <v>0</v>
      </c>
      <c r="AU115" s="24">
        <v>0</v>
      </c>
      <c r="AV115" s="24">
        <v>0</v>
      </c>
      <c r="AW115" s="24">
        <v>0</v>
      </c>
      <c r="AX115" s="23">
        <f>MMULT(Q115:AW115,Datos!$C$2:$C$34)</f>
        <v>4.8997999999999999</v>
      </c>
      <c r="AY115" s="19">
        <f>(AX115*J115*(H115^2/2))</f>
        <v>6414.0867178560011</v>
      </c>
      <c r="AZ115" s="19">
        <v>0</v>
      </c>
      <c r="BA115" s="19">
        <f t="shared" ref="BA115:BA120" si="102">H115</f>
        <v>1.62</v>
      </c>
      <c r="BB115" s="22">
        <v>1.2782645400000001E-2</v>
      </c>
      <c r="BC115" s="25">
        <f t="shared" ref="BC115:BC120" si="103">-2*LOG((I115/(3.7*(G115/1000)))+(2.51/(N115*SQRT(BB115))))-(1/SQRT(BB115))</f>
        <v>-1.397542881420577E-8</v>
      </c>
      <c r="BD115" s="26">
        <f t="shared" ref="BD115:BD120" si="104">BB115*(1/(G115*0.001))*(H115^2/(2*9.81))</f>
        <v>2.8962419747614746E-3</v>
      </c>
      <c r="BE115" s="22">
        <f t="shared" ref="BE115:BE120" si="105">BD115*9806.65</f>
        <v>28.402431361794612</v>
      </c>
      <c r="BF115" s="22">
        <f t="shared" ref="BF115:BF120" si="106">(32*K115*H115)/((G115*0.001)^2*J115*9.81)</f>
        <v>1.0940005470976559E-5</v>
      </c>
      <c r="BG115" s="22">
        <f t="shared" ref="BG115:BG120" si="107">BF115*9806.65</f>
        <v>0.10728480465195227</v>
      </c>
      <c r="BH115" s="19">
        <f t="shared" ref="BH115:BH120" si="108">IF(N115&lt;2100,1,IF(N115&gt;4000,0,1-(N115-2100)/(4000-2100)))</f>
        <v>0</v>
      </c>
      <c r="BI115" s="19">
        <f t="shared" ref="BI115:BI120" si="109">IF(N115&gt;4000,1,IF(N115&lt;2100,0,(N115-2100)/(4000-2100)))</f>
        <v>1</v>
      </c>
      <c r="BJ115" s="19">
        <f t="shared" ref="BJ115:BJ120" si="110">(BH115*BF115)+(BI115*BE115)</f>
        <v>28.402431361794612</v>
      </c>
      <c r="BK115" s="19">
        <f t="shared" ref="BK115:BK120" si="111">BJ115*O115*P115</f>
        <v>12234.773345563455</v>
      </c>
      <c r="BL115" s="19">
        <f t="shared" ref="BL115:BL120" si="112">B115*(AY115+AZ115+BK115)</f>
        <v>18648.860063419455</v>
      </c>
      <c r="BM115" s="14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</row>
    <row r="116" spans="1:119" x14ac:dyDescent="0.25">
      <c r="A116" s="27" t="s">
        <v>5</v>
      </c>
      <c r="B116" s="28">
        <v>1</v>
      </c>
      <c r="C116" s="29">
        <f>C115</f>
        <v>444.44</v>
      </c>
      <c r="D116" s="29">
        <v>24</v>
      </c>
      <c r="E116" s="29">
        <v>609.4</v>
      </c>
      <c r="F116" s="29">
        <v>9.52</v>
      </c>
      <c r="G116" s="29">
        <f t="shared" si="97"/>
        <v>590.36</v>
      </c>
      <c r="H116" s="29">
        <f t="shared" si="98"/>
        <v>1.62</v>
      </c>
      <c r="I116" s="30">
        <v>4.6E-5</v>
      </c>
      <c r="J116" s="29">
        <v>997.6</v>
      </c>
      <c r="K116" s="31">
        <v>7.1980000000000004E-4</v>
      </c>
      <c r="L116" s="32">
        <f t="shared" si="99"/>
        <v>7.2153167602245391E-7</v>
      </c>
      <c r="M116" s="33">
        <f t="shared" si="100"/>
        <v>7.2153167602245389</v>
      </c>
      <c r="N116" s="29">
        <f t="shared" si="101"/>
        <v>1325490.2477354822</v>
      </c>
      <c r="O116" s="29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3">
        <f>MMULT(Q116:AW116,Datos!$C$2:$C$34)</f>
        <v>0</v>
      </c>
      <c r="AY116" s="29">
        <f>(AX116*J116*H116^2/2)</f>
        <v>0</v>
      </c>
      <c r="AZ116" s="29">
        <f>0.00212*C113^2</f>
        <v>5427.2</v>
      </c>
      <c r="BA116" s="29">
        <f t="shared" si="102"/>
        <v>1.62</v>
      </c>
      <c r="BB116" s="32">
        <f>BB115</f>
        <v>1.2782645400000001E-2</v>
      </c>
      <c r="BC116" s="35">
        <f t="shared" si="103"/>
        <v>-1.397542881420577E-8</v>
      </c>
      <c r="BD116" s="36">
        <f t="shared" si="104"/>
        <v>2.8962419747614746E-3</v>
      </c>
      <c r="BE116" s="32">
        <f t="shared" si="105"/>
        <v>28.402431361794612</v>
      </c>
      <c r="BF116" s="32">
        <f t="shared" si="106"/>
        <v>1.0940005470976559E-5</v>
      </c>
      <c r="BG116" s="32">
        <f t="shared" si="107"/>
        <v>0.10728480465195227</v>
      </c>
      <c r="BH116" s="29">
        <f t="shared" si="108"/>
        <v>0</v>
      </c>
      <c r="BI116" s="29">
        <f t="shared" si="109"/>
        <v>1</v>
      </c>
      <c r="BJ116" s="29">
        <f t="shared" si="110"/>
        <v>28.402431361794612</v>
      </c>
      <c r="BK116" s="29">
        <f t="shared" si="111"/>
        <v>0</v>
      </c>
      <c r="BL116" s="29">
        <f t="shared" si="112"/>
        <v>5427.2</v>
      </c>
      <c r="BM116" s="14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</row>
    <row r="117" spans="1:119" x14ac:dyDescent="0.25">
      <c r="A117" s="27" t="s">
        <v>6</v>
      </c>
      <c r="B117" s="28">
        <v>1</v>
      </c>
      <c r="C117" s="29">
        <f>C116</f>
        <v>444.44</v>
      </c>
      <c r="D117" s="29">
        <v>24</v>
      </c>
      <c r="E117" s="29">
        <v>609.4</v>
      </c>
      <c r="F117" s="29">
        <v>9.52</v>
      </c>
      <c r="G117" s="29">
        <f t="shared" si="97"/>
        <v>590.36</v>
      </c>
      <c r="H117" s="29">
        <f t="shared" si="98"/>
        <v>1.62</v>
      </c>
      <c r="I117" s="30">
        <v>4.6E-5</v>
      </c>
      <c r="J117" s="29">
        <v>997.6</v>
      </c>
      <c r="K117" s="31">
        <v>7.1980000000000004E-4</v>
      </c>
      <c r="L117" s="32">
        <f t="shared" si="99"/>
        <v>7.2153167602245391E-7</v>
      </c>
      <c r="M117" s="33">
        <f t="shared" si="100"/>
        <v>7.2153167602245389</v>
      </c>
      <c r="N117" s="29">
        <f t="shared" si="101"/>
        <v>1325490.2477354822</v>
      </c>
      <c r="O117" s="29">
        <v>442.99799999999999</v>
      </c>
      <c r="P117" s="34">
        <v>1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6</v>
      </c>
      <c r="AF117" s="34">
        <v>0</v>
      </c>
      <c r="AG117" s="34">
        <v>0</v>
      </c>
      <c r="AH117" s="34">
        <v>1</v>
      </c>
      <c r="AI117" s="34">
        <v>1</v>
      </c>
      <c r="AJ117" s="34">
        <v>0</v>
      </c>
      <c r="AK117" s="34">
        <v>1</v>
      </c>
      <c r="AL117" s="34">
        <v>1</v>
      </c>
      <c r="AM117" s="34">
        <v>1</v>
      </c>
      <c r="AN117" s="34">
        <v>1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3">
        <f>MMULT(Q117:AW117,Datos!$C$2:$C$34)</f>
        <v>2.0648999999999997</v>
      </c>
      <c r="AY117" s="29">
        <f>(AX117*J117*H117^2/2)</f>
        <v>2703.0588317280003</v>
      </c>
      <c r="AZ117" s="29">
        <v>0</v>
      </c>
      <c r="BA117" s="29">
        <f t="shared" si="102"/>
        <v>1.62</v>
      </c>
      <c r="BB117" s="32">
        <f>BB116</f>
        <v>1.2782645400000001E-2</v>
      </c>
      <c r="BC117" s="35">
        <f t="shared" si="103"/>
        <v>-1.397542881420577E-8</v>
      </c>
      <c r="BD117" s="36">
        <f t="shared" si="104"/>
        <v>2.8962419747614746E-3</v>
      </c>
      <c r="BE117" s="32">
        <f t="shared" si="105"/>
        <v>28.402431361794612</v>
      </c>
      <c r="BF117" s="32">
        <f t="shared" si="106"/>
        <v>1.0940005470976559E-5</v>
      </c>
      <c r="BG117" s="32">
        <f t="shared" si="107"/>
        <v>0.10728480465195227</v>
      </c>
      <c r="BH117" s="29">
        <f t="shared" si="108"/>
        <v>0</v>
      </c>
      <c r="BI117" s="29">
        <f t="shared" si="109"/>
        <v>1</v>
      </c>
      <c r="BJ117" s="29">
        <f t="shared" si="110"/>
        <v>28.402431361794612</v>
      </c>
      <c r="BK117" s="29">
        <f t="shared" si="111"/>
        <v>12582.220288412289</v>
      </c>
      <c r="BL117" s="29">
        <f t="shared" si="112"/>
        <v>15285.279120140289</v>
      </c>
      <c r="BM117" s="14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</row>
    <row r="118" spans="1:119" x14ac:dyDescent="0.25">
      <c r="A118" s="27" t="s">
        <v>7</v>
      </c>
      <c r="B118" s="28">
        <v>1</v>
      </c>
      <c r="C118" s="29">
        <f>C117/2</f>
        <v>222.22</v>
      </c>
      <c r="D118" s="29">
        <v>24</v>
      </c>
      <c r="E118" s="29">
        <v>609.4</v>
      </c>
      <c r="F118" s="29">
        <v>9.52</v>
      </c>
      <c r="G118" s="29">
        <f t="shared" si="97"/>
        <v>590.36</v>
      </c>
      <c r="H118" s="29">
        <f t="shared" si="98"/>
        <v>0.81</v>
      </c>
      <c r="I118" s="30">
        <v>4.6E-5</v>
      </c>
      <c r="J118" s="29">
        <v>997.6</v>
      </c>
      <c r="K118" s="31">
        <v>7.1980000000000004E-4</v>
      </c>
      <c r="L118" s="32">
        <f t="shared" si="99"/>
        <v>7.2153167602245391E-7</v>
      </c>
      <c r="M118" s="33">
        <f t="shared" si="100"/>
        <v>7.2153167602245389</v>
      </c>
      <c r="N118" s="29">
        <f t="shared" si="101"/>
        <v>662745.12386774109</v>
      </c>
      <c r="O118" s="29">
        <v>35.426000000000002</v>
      </c>
      <c r="P118" s="34">
        <v>1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1</v>
      </c>
      <c r="AH118" s="34">
        <v>1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3">
        <f>MMULT(Q118:AW118,Datos!$C$2:$C$34)</f>
        <v>0.91289999999999993</v>
      </c>
      <c r="AY118" s="29">
        <f>(AX118*J118*H118^2/2)</f>
        <v>298.75810057200005</v>
      </c>
      <c r="AZ118" s="29">
        <v>0</v>
      </c>
      <c r="BA118" s="29">
        <f t="shared" si="102"/>
        <v>0.81</v>
      </c>
      <c r="BB118" s="32">
        <v>1.36967342E-2</v>
      </c>
      <c r="BC118" s="35">
        <f t="shared" si="103"/>
        <v>-9.9618429061365532E-9</v>
      </c>
      <c r="BD118" s="36">
        <f t="shared" si="104"/>
        <v>7.7583816310806486E-4</v>
      </c>
      <c r="BE118" s="32">
        <f t="shared" si="105"/>
        <v>7.608373322243704</v>
      </c>
      <c r="BF118" s="32">
        <f t="shared" si="106"/>
        <v>5.4700027354882793E-6</v>
      </c>
      <c r="BG118" s="32">
        <f t="shared" si="107"/>
        <v>5.3642402325976134E-2</v>
      </c>
      <c r="BH118" s="29">
        <f t="shared" si="108"/>
        <v>0</v>
      </c>
      <c r="BI118" s="29">
        <f t="shared" si="109"/>
        <v>1</v>
      </c>
      <c r="BJ118" s="29">
        <f t="shared" si="110"/>
        <v>7.608373322243704</v>
      </c>
      <c r="BK118" s="29">
        <f t="shared" si="111"/>
        <v>269.53423331380549</v>
      </c>
      <c r="BL118" s="29">
        <f t="shared" si="112"/>
        <v>568.29233388580553</v>
      </c>
      <c r="BM118" s="14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</row>
    <row r="119" spans="1:119" x14ac:dyDescent="0.25">
      <c r="A119" s="27" t="s">
        <v>8</v>
      </c>
      <c r="B119" s="28">
        <v>1</v>
      </c>
      <c r="C119" s="29">
        <f>C118/2</f>
        <v>111.11</v>
      </c>
      <c r="D119" s="29">
        <v>24</v>
      </c>
      <c r="E119" s="29">
        <v>609.4</v>
      </c>
      <c r="F119" s="29">
        <v>9.52</v>
      </c>
      <c r="G119" s="29">
        <f t="shared" si="97"/>
        <v>590.36</v>
      </c>
      <c r="H119" s="29">
        <f t="shared" si="98"/>
        <v>0.41</v>
      </c>
      <c r="I119" s="30">
        <v>4.6E-5</v>
      </c>
      <c r="J119" s="29">
        <v>997.6</v>
      </c>
      <c r="K119" s="31">
        <v>7.1980000000000004E-4</v>
      </c>
      <c r="L119" s="32">
        <f t="shared" si="99"/>
        <v>7.2153167602245391E-7</v>
      </c>
      <c r="M119" s="33">
        <f t="shared" si="100"/>
        <v>7.2153167602245389</v>
      </c>
      <c r="N119" s="29">
        <f t="shared" si="101"/>
        <v>335463.58121700468</v>
      </c>
      <c r="O119" s="29">
        <v>12.18</v>
      </c>
      <c r="P119" s="34">
        <v>1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1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3">
        <f>MMULT(Q119:AW119,Datos!$C$2:$C$34)</f>
        <v>0.68469999999999998</v>
      </c>
      <c r="AY119" s="29">
        <f>(AX119*J119*H119^2/2)</f>
        <v>57.410917315999995</v>
      </c>
      <c r="AZ119" s="29">
        <v>0</v>
      </c>
      <c r="BA119" s="29">
        <f t="shared" si="102"/>
        <v>0.41</v>
      </c>
      <c r="BB119" s="32">
        <v>1.49802363E-2</v>
      </c>
      <c r="BC119" s="35">
        <f t="shared" si="103"/>
        <v>1.2701590890173975E-9</v>
      </c>
      <c r="BD119" s="36">
        <f t="shared" si="104"/>
        <v>2.1740546171951676E-4</v>
      </c>
      <c r="BE119" s="32">
        <f t="shared" si="105"/>
        <v>2.132019271171699</v>
      </c>
      <c r="BF119" s="32">
        <f t="shared" si="106"/>
        <v>2.7687668167286351E-6</v>
      </c>
      <c r="BG119" s="32">
        <f t="shared" si="107"/>
        <v>2.7152327103271867E-2</v>
      </c>
      <c r="BH119" s="29">
        <f t="shared" si="108"/>
        <v>0</v>
      </c>
      <c r="BI119" s="29">
        <f t="shared" si="109"/>
        <v>1</v>
      </c>
      <c r="BJ119" s="29">
        <f t="shared" si="110"/>
        <v>2.132019271171699</v>
      </c>
      <c r="BK119" s="29">
        <f t="shared" si="111"/>
        <v>25.967994722871293</v>
      </c>
      <c r="BL119" s="29">
        <f t="shared" si="112"/>
        <v>83.378912038871292</v>
      </c>
      <c r="BM119" s="14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</row>
    <row r="120" spans="1:119" x14ac:dyDescent="0.25">
      <c r="A120" s="37" t="s">
        <v>9</v>
      </c>
      <c r="B120" s="38">
        <v>1</v>
      </c>
      <c r="C120" s="39">
        <f>C119</f>
        <v>111.11</v>
      </c>
      <c r="D120" s="39">
        <v>14</v>
      </c>
      <c r="E120" s="39">
        <v>355.6</v>
      </c>
      <c r="F120" s="39">
        <v>9.52</v>
      </c>
      <c r="G120" s="39">
        <f t="shared" si="97"/>
        <v>336.56</v>
      </c>
      <c r="H120" s="39">
        <f t="shared" si="98"/>
        <v>1.25</v>
      </c>
      <c r="I120" s="40">
        <v>4.6E-5</v>
      </c>
      <c r="J120" s="39">
        <v>997.6</v>
      </c>
      <c r="K120" s="41">
        <v>7.1980000000000004E-4</v>
      </c>
      <c r="L120" s="42">
        <f t="shared" si="99"/>
        <v>7.2153167602245391E-7</v>
      </c>
      <c r="M120" s="43">
        <f t="shared" si="100"/>
        <v>7.2153167602245389</v>
      </c>
      <c r="N120" s="39">
        <f t="shared" si="101"/>
        <v>583065.18477354827</v>
      </c>
      <c r="O120" s="39">
        <v>9.8209999999999997</v>
      </c>
      <c r="P120" s="44">
        <v>1</v>
      </c>
      <c r="Q120" s="44">
        <v>0</v>
      </c>
      <c r="R120" s="44">
        <v>2</v>
      </c>
      <c r="S120" s="44">
        <v>0</v>
      </c>
      <c r="T120" s="44">
        <v>0</v>
      </c>
      <c r="U120" s="44">
        <v>1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0</v>
      </c>
      <c r="AS120" s="44">
        <v>0</v>
      </c>
      <c r="AT120" s="44">
        <v>1</v>
      </c>
      <c r="AU120" s="44">
        <v>1</v>
      </c>
      <c r="AV120" s="44">
        <v>0</v>
      </c>
      <c r="AW120" s="44">
        <v>1</v>
      </c>
      <c r="AX120" s="43">
        <f>MMULT(Q120:AW120,Datos!$C$2:$C$34)</f>
        <v>1.9591000000000001</v>
      </c>
      <c r="AY120" s="39">
        <f>(AX120*J120*H120^2/2)</f>
        <v>1526.8735625000002</v>
      </c>
      <c r="AZ120" s="39">
        <v>0</v>
      </c>
      <c r="BA120" s="39">
        <f t="shared" si="102"/>
        <v>1.25</v>
      </c>
      <c r="BB120" s="42">
        <v>1.45917318E-2</v>
      </c>
      <c r="BC120" s="45">
        <f t="shared" si="103"/>
        <v>-1.1899002672066672E-8</v>
      </c>
      <c r="BD120" s="46">
        <f t="shared" si="104"/>
        <v>3.4527518176800855E-3</v>
      </c>
      <c r="BE120" s="42">
        <f t="shared" si="105"/>
        <v>33.859928612852407</v>
      </c>
      <c r="BF120" s="42">
        <f t="shared" si="106"/>
        <v>2.5972956477268886E-5</v>
      </c>
      <c r="BG120" s="42">
        <f t="shared" si="107"/>
        <v>0.25470769363780893</v>
      </c>
      <c r="BH120" s="39">
        <f t="shared" si="108"/>
        <v>0</v>
      </c>
      <c r="BI120" s="39">
        <f t="shared" si="109"/>
        <v>1</v>
      </c>
      <c r="BJ120" s="39">
        <f t="shared" si="110"/>
        <v>33.859928612852407</v>
      </c>
      <c r="BK120" s="39">
        <f t="shared" si="111"/>
        <v>332.53835890682348</v>
      </c>
      <c r="BL120" s="39">
        <f t="shared" si="112"/>
        <v>1859.4119214068237</v>
      </c>
      <c r="BM120" s="14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</row>
    <row r="121" spans="1:119" x14ac:dyDescent="0.25">
      <c r="A121" s="11"/>
      <c r="B121" s="12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47">
        <f>SUM(BL115:BL120)</f>
        <v>41872.422350891247</v>
      </c>
      <c r="BM121" s="47" t="s">
        <v>85</v>
      </c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</row>
    <row r="123" spans="1:119" x14ac:dyDescent="0.25">
      <c r="BL123" s="54" t="s">
        <v>65</v>
      </c>
    </row>
    <row r="124" spans="1:119" x14ac:dyDescent="0.25">
      <c r="BL124" s="55" t="s">
        <v>66</v>
      </c>
      <c r="BM124" s="53">
        <v>107.5</v>
      </c>
      <c r="BN124" s="60" t="s">
        <v>74</v>
      </c>
    </row>
    <row r="125" spans="1:119" x14ac:dyDescent="0.25">
      <c r="BL125" s="56" t="s">
        <v>67</v>
      </c>
      <c r="BM125" s="51">
        <v>94.35</v>
      </c>
      <c r="BN125" s="61" t="s">
        <v>74</v>
      </c>
    </row>
    <row r="126" spans="1:119" x14ac:dyDescent="0.25">
      <c r="BL126" s="56" t="s">
        <v>91</v>
      </c>
      <c r="BM126" s="51">
        <f>BM124-BM125</f>
        <v>13.150000000000006</v>
      </c>
      <c r="BN126" s="61" t="s">
        <v>81</v>
      </c>
    </row>
    <row r="127" spans="1:119" x14ac:dyDescent="0.25">
      <c r="BL127" s="56" t="s">
        <v>1</v>
      </c>
      <c r="BM127" s="51">
        <f>J115</f>
        <v>997.6</v>
      </c>
      <c r="BN127" s="61" t="s">
        <v>89</v>
      </c>
    </row>
    <row r="128" spans="1:119" x14ac:dyDescent="0.25">
      <c r="BL128" s="56" t="s">
        <v>94</v>
      </c>
      <c r="BM128" s="51">
        <f>BM127*BM126*9.81</f>
        <v>128691.89640000007</v>
      </c>
      <c r="BN128" s="61" t="s">
        <v>85</v>
      </c>
    </row>
    <row r="129" spans="1:119" x14ac:dyDescent="0.25">
      <c r="BL129" s="56" t="s">
        <v>95</v>
      </c>
      <c r="BM129" s="51">
        <f>BL121+BM128</f>
        <v>170564.31875089131</v>
      </c>
      <c r="BN129" s="61" t="s">
        <v>85</v>
      </c>
    </row>
    <row r="130" spans="1:119" x14ac:dyDescent="0.25">
      <c r="BL130" s="57" t="s">
        <v>70</v>
      </c>
      <c r="BM130" s="52">
        <f>BM129/98100</f>
        <v>1.7386780708551612</v>
      </c>
      <c r="BN130" s="62" t="s">
        <v>90</v>
      </c>
    </row>
    <row r="131" spans="1:119" x14ac:dyDescent="0.25">
      <c r="A131" s="69" t="s">
        <v>2</v>
      </c>
      <c r="B131" s="12"/>
      <c r="C131" s="19">
        <v>1900</v>
      </c>
      <c r="D131" s="72" t="s">
        <v>79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</row>
    <row r="132" spans="1:119" x14ac:dyDescent="0.25">
      <c r="A132" s="71" t="s">
        <v>3</v>
      </c>
      <c r="B132" s="12"/>
      <c r="C132" s="39">
        <f>C131/3600</f>
        <v>0.52777777777777779</v>
      </c>
      <c r="D132" s="39" t="s">
        <v>79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</row>
    <row r="133" spans="1:119" x14ac:dyDescent="0.25">
      <c r="A133" s="17" t="s">
        <v>4</v>
      </c>
      <c r="B133" s="18">
        <v>1</v>
      </c>
      <c r="C133" s="19">
        <f>ROUND(C131/3.6,2)</f>
        <v>527.78</v>
      </c>
      <c r="D133" s="19">
        <v>24</v>
      </c>
      <c r="E133" s="19">
        <v>609.4</v>
      </c>
      <c r="F133" s="19">
        <v>9.52</v>
      </c>
      <c r="G133" s="19">
        <f t="shared" ref="G133:G138" si="113">E133-(F133*2)</f>
        <v>590.36</v>
      </c>
      <c r="H133" s="19">
        <f t="shared" ref="H133:H138" si="114">ROUND(0.001*C133/(PI()*(G133/2000)^2),2)</f>
        <v>1.93</v>
      </c>
      <c r="I133" s="20">
        <v>4.6E-5</v>
      </c>
      <c r="J133" s="19">
        <v>997.6</v>
      </c>
      <c r="K133" s="21">
        <v>7.1980000000000004E-4</v>
      </c>
      <c r="L133" s="22">
        <f t="shared" ref="L133:L138" si="115">K133/J133</f>
        <v>7.2153167602245391E-7</v>
      </c>
      <c r="M133" s="23">
        <f t="shared" ref="M133:M138" si="116">L133*10^7</f>
        <v>7.2153167602245389</v>
      </c>
      <c r="N133" s="19">
        <f t="shared" ref="N133:N138" si="117">J133*H133*(G133*0.001)/K133</f>
        <v>1579133.4432898026</v>
      </c>
      <c r="O133" s="19">
        <v>430.76499999999999</v>
      </c>
      <c r="P133" s="24">
        <v>1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12</v>
      </c>
      <c r="AF133" s="24">
        <v>0</v>
      </c>
      <c r="AG133" s="24">
        <v>1</v>
      </c>
      <c r="AH133" s="24">
        <v>1</v>
      </c>
      <c r="AI133" s="24">
        <v>2</v>
      </c>
      <c r="AJ133" s="24">
        <v>1</v>
      </c>
      <c r="AK133" s="24">
        <v>1</v>
      </c>
      <c r="AL133" s="24">
        <v>1</v>
      </c>
      <c r="AM133" s="24">
        <v>1</v>
      </c>
      <c r="AN133" s="24">
        <v>1</v>
      </c>
      <c r="AO133" s="24">
        <v>0</v>
      </c>
      <c r="AP133" s="24">
        <v>0</v>
      </c>
      <c r="AQ133" s="24">
        <v>0</v>
      </c>
      <c r="AR133" s="24">
        <v>0</v>
      </c>
      <c r="AS133" s="24">
        <v>1</v>
      </c>
      <c r="AT133" s="24">
        <v>0</v>
      </c>
      <c r="AU133" s="24">
        <v>0</v>
      </c>
      <c r="AV133" s="24">
        <v>0</v>
      </c>
      <c r="AW133" s="24">
        <v>0</v>
      </c>
      <c r="AX133" s="23">
        <f>MMULT(Q133:AW133,Datos!$C$2:$C$34)</f>
        <v>4.8997999999999999</v>
      </c>
      <c r="AY133" s="19">
        <f>(AX133*J133*(H133^2/2))</f>
        <v>9103.7309919759991</v>
      </c>
      <c r="AZ133" s="19">
        <v>0</v>
      </c>
      <c r="BA133" s="19">
        <f t="shared" ref="BA133:BA138" si="118">H133</f>
        <v>1.93</v>
      </c>
      <c r="BB133" s="22">
        <v>1.26061783E-2</v>
      </c>
      <c r="BC133" s="25">
        <f t="shared" ref="BC133:BC138" si="119">-2*LOG((I133/(3.7*(G133/1000)))+(2.51/(N133*SQRT(BB133))))-(1/SQRT(BB133))</f>
        <v>-5.2345683343446581E-10</v>
      </c>
      <c r="BD133" s="26">
        <f t="shared" ref="BD133:BD138" si="120">BB133*(1/(G133*0.001))*(H133^2/(2*9.81))</f>
        <v>4.0539849896241544E-3</v>
      </c>
      <c r="BE133" s="22">
        <f t="shared" ref="BE133:BE138" si="121">BD133*9806.65</f>
        <v>39.756011898497711</v>
      </c>
      <c r="BF133" s="22">
        <f t="shared" ref="BF133:BF138" si="122">(32*K133*H133)/((G133*0.001)^2*J133*9.81)</f>
        <v>1.3033463308015281E-5</v>
      </c>
      <c r="BG133" s="22">
        <f t="shared" ref="BG133:BG138" si="123">BF133*9806.65</f>
        <v>0.12781461294954805</v>
      </c>
      <c r="BH133" s="19">
        <f t="shared" ref="BH133:BH138" si="124">IF(N133&lt;2100,1,IF(N133&gt;4000,0,1-(N133-2100)/(4000-2100)))</f>
        <v>0</v>
      </c>
      <c r="BI133" s="19">
        <f t="shared" ref="BI133:BI138" si="125">IF(N133&gt;4000,1,IF(N133&lt;2100,0,(N133-2100)/(4000-2100)))</f>
        <v>1</v>
      </c>
      <c r="BJ133" s="19">
        <f t="shared" ref="BJ133:BJ138" si="126">(BH133*BF133)+(BI133*BE133)</f>
        <v>39.756011898497711</v>
      </c>
      <c r="BK133" s="19">
        <f t="shared" ref="BK133:BK138" si="127">BJ133*O133*P133</f>
        <v>17125.498465456367</v>
      </c>
      <c r="BL133" s="19">
        <f t="shared" ref="BL133:BL138" si="128">B133*(AY133+AZ133+BK133)</f>
        <v>26229.229457432368</v>
      </c>
      <c r="BM133" s="14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</row>
    <row r="134" spans="1:119" x14ac:dyDescent="0.25">
      <c r="A134" s="27" t="s">
        <v>5</v>
      </c>
      <c r="B134" s="28">
        <v>1</v>
      </c>
      <c r="C134" s="29">
        <f>C133</f>
        <v>527.78</v>
      </c>
      <c r="D134" s="29">
        <v>24</v>
      </c>
      <c r="E134" s="29">
        <v>609.4</v>
      </c>
      <c r="F134" s="29">
        <v>9.52</v>
      </c>
      <c r="G134" s="29">
        <f t="shared" si="113"/>
        <v>590.36</v>
      </c>
      <c r="H134" s="29">
        <f t="shared" si="114"/>
        <v>1.93</v>
      </c>
      <c r="I134" s="30">
        <v>4.6E-5</v>
      </c>
      <c r="J134" s="29">
        <v>997.6</v>
      </c>
      <c r="K134" s="31">
        <v>7.1980000000000004E-4</v>
      </c>
      <c r="L134" s="32">
        <f t="shared" si="115"/>
        <v>7.2153167602245391E-7</v>
      </c>
      <c r="M134" s="33">
        <f t="shared" si="116"/>
        <v>7.2153167602245389</v>
      </c>
      <c r="N134" s="29">
        <f t="shared" si="117"/>
        <v>1579133.4432898026</v>
      </c>
      <c r="O134" s="29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3">
        <f>MMULT(Q134:AW134,Datos!$C$2:$C$34)</f>
        <v>0</v>
      </c>
      <c r="AY134" s="29">
        <f>(AX134*J134*H134^2/2)</f>
        <v>0</v>
      </c>
      <c r="AZ134" s="29">
        <f>0.00212*C131^2</f>
        <v>7653.2</v>
      </c>
      <c r="BA134" s="29">
        <f t="shared" si="118"/>
        <v>1.93</v>
      </c>
      <c r="BB134" s="32">
        <f>BB133</f>
        <v>1.26061783E-2</v>
      </c>
      <c r="BC134" s="35">
        <f t="shared" si="119"/>
        <v>-5.2345683343446581E-10</v>
      </c>
      <c r="BD134" s="36">
        <f t="shared" si="120"/>
        <v>4.0539849896241544E-3</v>
      </c>
      <c r="BE134" s="32">
        <f t="shared" si="121"/>
        <v>39.756011898497711</v>
      </c>
      <c r="BF134" s="32">
        <f t="shared" si="122"/>
        <v>1.3033463308015281E-5</v>
      </c>
      <c r="BG134" s="32">
        <f t="shared" si="123"/>
        <v>0.12781461294954805</v>
      </c>
      <c r="BH134" s="29">
        <f t="shared" si="124"/>
        <v>0</v>
      </c>
      <c r="BI134" s="29">
        <f t="shared" si="125"/>
        <v>1</v>
      </c>
      <c r="BJ134" s="29">
        <f t="shared" si="126"/>
        <v>39.756011898497711</v>
      </c>
      <c r="BK134" s="29">
        <f t="shared" si="127"/>
        <v>0</v>
      </c>
      <c r="BL134" s="29">
        <f t="shared" si="128"/>
        <v>7653.2</v>
      </c>
      <c r="BM134" s="14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</row>
    <row r="135" spans="1:119" x14ac:dyDescent="0.25">
      <c r="A135" s="27" t="s">
        <v>6</v>
      </c>
      <c r="B135" s="28">
        <v>1</v>
      </c>
      <c r="C135" s="29">
        <f>C134</f>
        <v>527.78</v>
      </c>
      <c r="D135" s="29">
        <v>24</v>
      </c>
      <c r="E135" s="29">
        <v>609.4</v>
      </c>
      <c r="F135" s="29">
        <v>9.52</v>
      </c>
      <c r="G135" s="29">
        <f t="shared" si="113"/>
        <v>590.36</v>
      </c>
      <c r="H135" s="29">
        <f t="shared" si="114"/>
        <v>1.93</v>
      </c>
      <c r="I135" s="30">
        <v>4.6E-5</v>
      </c>
      <c r="J135" s="29">
        <v>997.6</v>
      </c>
      <c r="K135" s="31">
        <v>7.1980000000000004E-4</v>
      </c>
      <c r="L135" s="32">
        <f t="shared" si="115"/>
        <v>7.2153167602245391E-7</v>
      </c>
      <c r="M135" s="33">
        <f t="shared" si="116"/>
        <v>7.2153167602245389</v>
      </c>
      <c r="N135" s="29">
        <f t="shared" si="117"/>
        <v>1579133.4432898026</v>
      </c>
      <c r="O135" s="29">
        <v>442.99799999999999</v>
      </c>
      <c r="P135" s="34">
        <v>1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4">
        <v>6</v>
      </c>
      <c r="AF135" s="34">
        <v>0</v>
      </c>
      <c r="AG135" s="34">
        <v>0</v>
      </c>
      <c r="AH135" s="34">
        <v>1</v>
      </c>
      <c r="AI135" s="34">
        <v>1</v>
      </c>
      <c r="AJ135" s="34">
        <v>0</v>
      </c>
      <c r="AK135" s="34">
        <v>1</v>
      </c>
      <c r="AL135" s="34">
        <v>1</v>
      </c>
      <c r="AM135" s="34">
        <v>1</v>
      </c>
      <c r="AN135" s="34">
        <v>1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3">
        <f>MMULT(Q135:AW135,Datos!$C$2:$C$34)</f>
        <v>2.0648999999999997</v>
      </c>
      <c r="AY135" s="29">
        <f>(AX135*J135*H135^2/2)</f>
        <v>3836.5431497879995</v>
      </c>
      <c r="AZ135" s="29">
        <v>0</v>
      </c>
      <c r="BA135" s="29">
        <f t="shared" si="118"/>
        <v>1.93</v>
      </c>
      <c r="BB135" s="32">
        <f>BB134</f>
        <v>1.26061783E-2</v>
      </c>
      <c r="BC135" s="35">
        <f t="shared" si="119"/>
        <v>-5.2345683343446581E-10</v>
      </c>
      <c r="BD135" s="36">
        <f t="shared" si="120"/>
        <v>4.0539849896241544E-3</v>
      </c>
      <c r="BE135" s="32">
        <f t="shared" si="121"/>
        <v>39.756011898497711</v>
      </c>
      <c r="BF135" s="32">
        <f t="shared" si="122"/>
        <v>1.3033463308015281E-5</v>
      </c>
      <c r="BG135" s="32">
        <f t="shared" si="123"/>
        <v>0.12781461294954805</v>
      </c>
      <c r="BH135" s="29">
        <f t="shared" si="124"/>
        <v>0</v>
      </c>
      <c r="BI135" s="29">
        <f t="shared" si="125"/>
        <v>1</v>
      </c>
      <c r="BJ135" s="29">
        <f t="shared" si="126"/>
        <v>39.756011898497711</v>
      </c>
      <c r="BK135" s="29">
        <f t="shared" si="127"/>
        <v>17611.833759010689</v>
      </c>
      <c r="BL135" s="29">
        <f t="shared" si="128"/>
        <v>21448.376908798688</v>
      </c>
      <c r="BM135" s="14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</row>
    <row r="136" spans="1:119" x14ac:dyDescent="0.25">
      <c r="A136" s="27" t="s">
        <v>7</v>
      </c>
      <c r="B136" s="28">
        <v>1</v>
      </c>
      <c r="C136" s="29">
        <f>C135/2</f>
        <v>263.89</v>
      </c>
      <c r="D136" s="29">
        <v>24</v>
      </c>
      <c r="E136" s="29">
        <v>609.4</v>
      </c>
      <c r="F136" s="29">
        <v>9.52</v>
      </c>
      <c r="G136" s="29">
        <f t="shared" si="113"/>
        <v>590.36</v>
      </c>
      <c r="H136" s="29">
        <f t="shared" si="114"/>
        <v>0.96</v>
      </c>
      <c r="I136" s="30">
        <v>4.6E-5</v>
      </c>
      <c r="J136" s="29">
        <v>997.6</v>
      </c>
      <c r="K136" s="31">
        <v>7.1980000000000004E-4</v>
      </c>
      <c r="L136" s="32">
        <f t="shared" si="115"/>
        <v>7.2153167602245391E-7</v>
      </c>
      <c r="M136" s="33">
        <f t="shared" si="116"/>
        <v>7.2153167602245389</v>
      </c>
      <c r="N136" s="29">
        <f t="shared" si="117"/>
        <v>785475.70236176706</v>
      </c>
      <c r="O136" s="29">
        <v>35.426000000000002</v>
      </c>
      <c r="P136" s="34">
        <v>1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1</v>
      </c>
      <c r="AH136" s="34">
        <v>1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3">
        <f>MMULT(Q136:AW136,Datos!$C$2:$C$34)</f>
        <v>0.91289999999999993</v>
      </c>
      <c r="AY136" s="29">
        <f>(AX136*J136*H136^2/2)</f>
        <v>419.65472563199995</v>
      </c>
      <c r="AZ136" s="29">
        <v>0</v>
      </c>
      <c r="BA136" s="29">
        <f t="shared" si="118"/>
        <v>0.96</v>
      </c>
      <c r="BB136" s="32">
        <v>1.3438535600000001E-2</v>
      </c>
      <c r="BC136" s="35">
        <f t="shared" si="119"/>
        <v>-2.0050805460414267E-9</v>
      </c>
      <c r="BD136" s="36">
        <f t="shared" si="120"/>
        <v>1.0692480948026736E-3</v>
      </c>
      <c r="BE136" s="32">
        <f t="shared" si="121"/>
        <v>10.485741828896639</v>
      </c>
      <c r="BF136" s="32">
        <f t="shared" si="122"/>
        <v>6.4829662050231457E-6</v>
      </c>
      <c r="BG136" s="32">
        <f t="shared" si="123"/>
        <v>6.3576180534490226E-2</v>
      </c>
      <c r="BH136" s="29">
        <f t="shared" si="124"/>
        <v>0</v>
      </c>
      <c r="BI136" s="29">
        <f t="shared" si="125"/>
        <v>1</v>
      </c>
      <c r="BJ136" s="29">
        <f t="shared" si="126"/>
        <v>10.485741828896639</v>
      </c>
      <c r="BK136" s="29">
        <f t="shared" si="127"/>
        <v>371.46789003049236</v>
      </c>
      <c r="BL136" s="29">
        <f t="shared" si="128"/>
        <v>791.12261566249231</v>
      </c>
      <c r="BM136" s="14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</row>
    <row r="137" spans="1:119" x14ac:dyDescent="0.25">
      <c r="A137" s="27" t="s">
        <v>8</v>
      </c>
      <c r="B137" s="28">
        <v>1</v>
      </c>
      <c r="C137" s="29">
        <f>C136/2</f>
        <v>131.94499999999999</v>
      </c>
      <c r="D137" s="29">
        <v>24</v>
      </c>
      <c r="E137" s="29">
        <v>609.4</v>
      </c>
      <c r="F137" s="29">
        <v>9.52</v>
      </c>
      <c r="G137" s="29">
        <f t="shared" si="113"/>
        <v>590.36</v>
      </c>
      <c r="H137" s="29">
        <f t="shared" si="114"/>
        <v>0.48</v>
      </c>
      <c r="I137" s="30">
        <v>4.6E-5</v>
      </c>
      <c r="J137" s="29">
        <v>997.6</v>
      </c>
      <c r="K137" s="31">
        <v>7.1980000000000004E-4</v>
      </c>
      <c r="L137" s="32">
        <f t="shared" si="115"/>
        <v>7.2153167602245391E-7</v>
      </c>
      <c r="M137" s="33">
        <f t="shared" si="116"/>
        <v>7.2153167602245389</v>
      </c>
      <c r="N137" s="29">
        <f t="shared" si="117"/>
        <v>392737.85118088353</v>
      </c>
      <c r="O137" s="29">
        <v>12.18</v>
      </c>
      <c r="P137" s="34">
        <v>1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1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3">
        <f>MMULT(Q137:AW137,Datos!$C$2:$C$34)</f>
        <v>0.68469999999999998</v>
      </c>
      <c r="AY137" s="29">
        <f>(AX137*J137*H137^2/2)</f>
        <v>78.688134144000003</v>
      </c>
      <c r="AZ137" s="29">
        <v>0</v>
      </c>
      <c r="BA137" s="29">
        <f t="shared" si="118"/>
        <v>0.48</v>
      </c>
      <c r="BB137" s="32">
        <v>1.46459027E-2</v>
      </c>
      <c r="BC137" s="35">
        <f t="shared" si="119"/>
        <v>-7.4137016525810395E-9</v>
      </c>
      <c r="BD137" s="36">
        <f t="shared" si="120"/>
        <v>2.9132831181844567E-4</v>
      </c>
      <c r="BE137" s="32">
        <f t="shared" si="121"/>
        <v>2.8569547890943601</v>
      </c>
      <c r="BF137" s="32">
        <f t="shared" si="122"/>
        <v>3.2414831025115729E-6</v>
      </c>
      <c r="BG137" s="32">
        <f t="shared" si="123"/>
        <v>3.1788090267245113E-2</v>
      </c>
      <c r="BH137" s="29">
        <f t="shared" si="124"/>
        <v>0</v>
      </c>
      <c r="BI137" s="29">
        <f t="shared" si="125"/>
        <v>1</v>
      </c>
      <c r="BJ137" s="29">
        <f t="shared" si="126"/>
        <v>2.8569547890943601</v>
      </c>
      <c r="BK137" s="29">
        <f t="shared" si="127"/>
        <v>34.797709331169308</v>
      </c>
      <c r="BL137" s="29">
        <f t="shared" si="128"/>
        <v>113.4858434751693</v>
      </c>
      <c r="BM137" s="14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</row>
    <row r="138" spans="1:119" x14ac:dyDescent="0.25">
      <c r="A138" s="37" t="s">
        <v>9</v>
      </c>
      <c r="B138" s="38">
        <v>1</v>
      </c>
      <c r="C138" s="39">
        <f>C137</f>
        <v>131.94499999999999</v>
      </c>
      <c r="D138" s="39">
        <v>14</v>
      </c>
      <c r="E138" s="39">
        <v>355.6</v>
      </c>
      <c r="F138" s="39">
        <v>9.52</v>
      </c>
      <c r="G138" s="39">
        <f t="shared" si="113"/>
        <v>336.56</v>
      </c>
      <c r="H138" s="39">
        <f t="shared" si="114"/>
        <v>1.48</v>
      </c>
      <c r="I138" s="40">
        <v>4.6E-5</v>
      </c>
      <c r="J138" s="39">
        <v>997.6</v>
      </c>
      <c r="K138" s="41">
        <v>7.1980000000000004E-4</v>
      </c>
      <c r="L138" s="42">
        <f t="shared" si="115"/>
        <v>7.2153167602245391E-7</v>
      </c>
      <c r="M138" s="43">
        <f t="shared" si="116"/>
        <v>7.2153167602245389</v>
      </c>
      <c r="N138" s="39">
        <f t="shared" si="117"/>
        <v>690349.17877188115</v>
      </c>
      <c r="O138" s="39">
        <v>9.8209999999999997</v>
      </c>
      <c r="P138" s="44">
        <v>1</v>
      </c>
      <c r="Q138" s="44">
        <v>0</v>
      </c>
      <c r="R138" s="44">
        <v>2</v>
      </c>
      <c r="S138" s="44">
        <v>0</v>
      </c>
      <c r="T138" s="44">
        <v>0</v>
      </c>
      <c r="U138" s="44">
        <v>1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0</v>
      </c>
      <c r="AL138" s="44">
        <v>0</v>
      </c>
      <c r="AM138" s="44">
        <v>0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1</v>
      </c>
      <c r="AU138" s="44">
        <v>1</v>
      </c>
      <c r="AV138" s="44">
        <v>0</v>
      </c>
      <c r="AW138" s="44">
        <v>1</v>
      </c>
      <c r="AX138" s="43">
        <f>MMULT(Q138:AW138,Datos!$C$2:$C$34)</f>
        <v>1.9591000000000001</v>
      </c>
      <c r="AY138" s="39">
        <f>(AX138*J138*H138^2/2)</f>
        <v>2140.4568648320001</v>
      </c>
      <c r="AZ138" s="39">
        <v>0</v>
      </c>
      <c r="BA138" s="39">
        <f t="shared" si="118"/>
        <v>1.48</v>
      </c>
      <c r="BB138" s="42">
        <v>1.4362337100000001E-2</v>
      </c>
      <c r="BC138" s="45">
        <f t="shared" si="119"/>
        <v>-1.3738414850195113E-9</v>
      </c>
      <c r="BD138" s="46">
        <f t="shared" si="120"/>
        <v>4.764167746707286E-3</v>
      </c>
      <c r="BE138" s="42">
        <f t="shared" si="121"/>
        <v>46.720525633247007</v>
      </c>
      <c r="BF138" s="42">
        <f t="shared" si="122"/>
        <v>3.0751980469086357E-5</v>
      </c>
      <c r="BG138" s="42">
        <f t="shared" si="123"/>
        <v>0.30157390926716571</v>
      </c>
      <c r="BH138" s="39">
        <f t="shared" si="124"/>
        <v>0</v>
      </c>
      <c r="BI138" s="39">
        <f t="shared" si="125"/>
        <v>1</v>
      </c>
      <c r="BJ138" s="39">
        <f t="shared" si="126"/>
        <v>46.720525633247007</v>
      </c>
      <c r="BK138" s="39">
        <f t="shared" si="127"/>
        <v>458.84228224411885</v>
      </c>
      <c r="BL138" s="39">
        <f t="shared" si="128"/>
        <v>2599.299147076119</v>
      </c>
      <c r="BM138" s="14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</row>
    <row r="139" spans="1:119" x14ac:dyDescent="0.25">
      <c r="A139" s="11"/>
      <c r="B139" s="12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47">
        <f>SUM(BL133:BL138)</f>
        <v>58834.713972444828</v>
      </c>
      <c r="BM139" s="47" t="s">
        <v>85</v>
      </c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</row>
    <row r="141" spans="1:119" x14ac:dyDescent="0.25">
      <c r="BL141" s="54" t="s">
        <v>65</v>
      </c>
    </row>
    <row r="142" spans="1:119" x14ac:dyDescent="0.25">
      <c r="BL142" s="55" t="s">
        <v>66</v>
      </c>
      <c r="BM142" s="53">
        <v>107.5</v>
      </c>
      <c r="BN142" s="60" t="s">
        <v>74</v>
      </c>
    </row>
    <row r="143" spans="1:119" x14ac:dyDescent="0.25">
      <c r="BL143" s="56" t="s">
        <v>67</v>
      </c>
      <c r="BM143" s="51">
        <v>94.35</v>
      </c>
      <c r="BN143" s="61" t="s">
        <v>74</v>
      </c>
    </row>
    <row r="144" spans="1:119" x14ac:dyDescent="0.25">
      <c r="BL144" s="56" t="s">
        <v>91</v>
      </c>
      <c r="BM144" s="51">
        <f>BM142-BM143</f>
        <v>13.150000000000006</v>
      </c>
      <c r="BN144" s="61" t="s">
        <v>81</v>
      </c>
    </row>
    <row r="145" spans="1:119" x14ac:dyDescent="0.25">
      <c r="BL145" s="56" t="s">
        <v>1</v>
      </c>
      <c r="BM145" s="51">
        <f>J133</f>
        <v>997.6</v>
      </c>
      <c r="BN145" s="61" t="s">
        <v>89</v>
      </c>
    </row>
    <row r="146" spans="1:119" x14ac:dyDescent="0.25">
      <c r="BL146" s="56" t="s">
        <v>94</v>
      </c>
      <c r="BM146" s="51">
        <f>BM145*BM144*9.81</f>
        <v>128691.89640000007</v>
      </c>
      <c r="BN146" s="61" t="s">
        <v>85</v>
      </c>
    </row>
    <row r="147" spans="1:119" x14ac:dyDescent="0.25">
      <c r="BL147" s="56" t="s">
        <v>95</v>
      </c>
      <c r="BM147" s="51">
        <f>BL139+BM146</f>
        <v>187526.61037244491</v>
      </c>
      <c r="BN147" s="61" t="s">
        <v>85</v>
      </c>
    </row>
    <row r="148" spans="1:119" x14ac:dyDescent="0.25">
      <c r="BL148" s="57" t="s">
        <v>70</v>
      </c>
      <c r="BM148" s="52">
        <f>BM147/98100</f>
        <v>1.9115862423286942</v>
      </c>
      <c r="BN148" s="62" t="s">
        <v>90</v>
      </c>
    </row>
    <row r="149" spans="1:119" x14ac:dyDescent="0.25">
      <c r="A149" s="69" t="s">
        <v>2</v>
      </c>
      <c r="B149" s="12"/>
      <c r="C149" s="19">
        <v>2200</v>
      </c>
      <c r="D149" s="72" t="s">
        <v>79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</row>
    <row r="150" spans="1:119" x14ac:dyDescent="0.25">
      <c r="A150" s="71" t="s">
        <v>3</v>
      </c>
      <c r="B150" s="12"/>
      <c r="C150" s="39">
        <f>C149/3600</f>
        <v>0.61111111111111116</v>
      </c>
      <c r="D150" s="39" t="s">
        <v>79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</row>
    <row r="151" spans="1:119" x14ac:dyDescent="0.25">
      <c r="A151" s="17" t="s">
        <v>4</v>
      </c>
      <c r="B151" s="18">
        <v>1</v>
      </c>
      <c r="C151" s="19">
        <f>ROUND(C149/3.6,2)</f>
        <v>611.11</v>
      </c>
      <c r="D151" s="19">
        <v>24</v>
      </c>
      <c r="E151" s="19">
        <v>609.4</v>
      </c>
      <c r="F151" s="19">
        <v>9.52</v>
      </c>
      <c r="G151" s="19">
        <f t="shared" ref="G151:G156" si="129">E151-(F151*2)</f>
        <v>590.36</v>
      </c>
      <c r="H151" s="19">
        <f t="shared" ref="H151:H156" si="130">ROUND(0.001*C151/(PI()*(G151/2000)^2),2)</f>
        <v>2.23</v>
      </c>
      <c r="I151" s="20">
        <v>4.6E-5</v>
      </c>
      <c r="J151" s="19">
        <v>997.6</v>
      </c>
      <c r="K151" s="21">
        <v>7.1980000000000004E-4</v>
      </c>
      <c r="L151" s="22">
        <f t="shared" ref="L151:L156" si="131">K151/J151</f>
        <v>7.2153167602245391E-7</v>
      </c>
      <c r="M151" s="23">
        <f t="shared" ref="M151:M156" si="132">L151*10^7</f>
        <v>7.2153167602245389</v>
      </c>
      <c r="N151" s="19">
        <f t="shared" ref="N151:N156" si="133">J151*H151*(G151*0.001)/K151</f>
        <v>1824594.6002778551</v>
      </c>
      <c r="O151" s="19">
        <v>430.76499999999999</v>
      </c>
      <c r="P151" s="24">
        <v>1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12</v>
      </c>
      <c r="AF151" s="24">
        <v>0</v>
      </c>
      <c r="AG151" s="24">
        <v>1</v>
      </c>
      <c r="AH151" s="24">
        <v>1</v>
      </c>
      <c r="AI151" s="24">
        <v>2</v>
      </c>
      <c r="AJ151" s="24">
        <v>1</v>
      </c>
      <c r="AK151" s="24">
        <v>1</v>
      </c>
      <c r="AL151" s="24">
        <v>1</v>
      </c>
      <c r="AM151" s="24">
        <v>1</v>
      </c>
      <c r="AN151" s="24">
        <v>1</v>
      </c>
      <c r="AO151" s="24">
        <v>0</v>
      </c>
      <c r="AP151" s="24">
        <v>0</v>
      </c>
      <c r="AQ151" s="24">
        <v>0</v>
      </c>
      <c r="AR151" s="24">
        <v>0</v>
      </c>
      <c r="AS151" s="24">
        <v>1</v>
      </c>
      <c r="AT151" s="24">
        <v>0</v>
      </c>
      <c r="AU151" s="24">
        <v>0</v>
      </c>
      <c r="AV151" s="24">
        <v>0</v>
      </c>
      <c r="AW151" s="24">
        <v>0</v>
      </c>
      <c r="AX151" s="23">
        <f>MMULT(Q151:AW151,Datos!$C$2:$C$34)</f>
        <v>4.8997999999999999</v>
      </c>
      <c r="AY151" s="19">
        <f>(AX151*J151*(H151^2/2))</f>
        <v>12153.868251496</v>
      </c>
      <c r="AZ151" s="19">
        <v>0</v>
      </c>
      <c r="BA151" s="19">
        <f t="shared" ref="BA151:BA156" si="134">H151</f>
        <v>2.23</v>
      </c>
      <c r="BB151" s="22">
        <v>1.2475233000000001E-2</v>
      </c>
      <c r="BC151" s="25">
        <f t="shared" ref="BC151:BC156" si="135">-2*LOG((I151/(3.7*(G151/1000)))+(2.51/(N151*SQRT(BB151))))-(1/SQRT(BB151))</f>
        <v>-2.0825865654217068E-7</v>
      </c>
      <c r="BD151" s="26">
        <f t="shared" ref="BD151:BD156" si="136">BB151*(1/(G151*0.001))*(H151^2/(2*9.81))</f>
        <v>5.3560233868340948E-3</v>
      </c>
      <c r="BE151" s="22">
        <f t="shared" ref="BE151:BE156" si="137">BD151*9806.65</f>
        <v>52.524646746496572</v>
      </c>
      <c r="BF151" s="22">
        <f t="shared" ref="BF151:BF156" si="138">(32*K151*H151)/((G151*0.001)^2*J151*9.81)</f>
        <v>1.5059390247085018E-5</v>
      </c>
      <c r="BG151" s="22">
        <f t="shared" ref="BG151:BG156" si="139">BF151*9806.65</f>
        <v>0.14768216936657627</v>
      </c>
      <c r="BH151" s="19">
        <f t="shared" ref="BH151:BH156" si="140">IF(N151&lt;2100,1,IF(N151&gt;4000,0,1-(N151-2100)/(4000-2100)))</f>
        <v>0</v>
      </c>
      <c r="BI151" s="19">
        <f t="shared" ref="BI151:BI156" si="141">IF(N151&gt;4000,1,IF(N151&lt;2100,0,(N151-2100)/(4000-2100)))</f>
        <v>1</v>
      </c>
      <c r="BJ151" s="19">
        <f t="shared" ref="BJ151:BJ156" si="142">(BH151*BF151)+(BI151*BE151)</f>
        <v>52.524646746496572</v>
      </c>
      <c r="BK151" s="19">
        <f t="shared" ref="BK151:BK156" si="143">BJ151*O151*P151</f>
        <v>22625.779455754597</v>
      </c>
      <c r="BL151" s="19">
        <f t="shared" ref="BL151:BL156" si="144">B151*(AY151+AZ151+BK151)</f>
        <v>34779.647707250595</v>
      </c>
      <c r="BM151" s="14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</row>
    <row r="152" spans="1:119" x14ac:dyDescent="0.25">
      <c r="A152" s="27" t="s">
        <v>5</v>
      </c>
      <c r="B152" s="28">
        <v>1</v>
      </c>
      <c r="C152" s="29">
        <f>C151</f>
        <v>611.11</v>
      </c>
      <c r="D152" s="29">
        <v>24</v>
      </c>
      <c r="E152" s="29">
        <v>609.4</v>
      </c>
      <c r="F152" s="29">
        <v>9.52</v>
      </c>
      <c r="G152" s="29">
        <f t="shared" si="129"/>
        <v>590.36</v>
      </c>
      <c r="H152" s="29">
        <f t="shared" si="130"/>
        <v>2.23</v>
      </c>
      <c r="I152" s="30">
        <v>4.6E-5</v>
      </c>
      <c r="J152" s="29">
        <v>997.6</v>
      </c>
      <c r="K152" s="31">
        <v>7.1980000000000004E-4</v>
      </c>
      <c r="L152" s="32">
        <f t="shared" si="131"/>
        <v>7.2153167602245391E-7</v>
      </c>
      <c r="M152" s="33">
        <f t="shared" si="132"/>
        <v>7.2153167602245389</v>
      </c>
      <c r="N152" s="29">
        <f t="shared" si="133"/>
        <v>1824594.6002778551</v>
      </c>
      <c r="O152" s="29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3">
        <f>MMULT(Q152:AW152,Datos!$C$2:$C$34)</f>
        <v>0</v>
      </c>
      <c r="AY152" s="29">
        <f>(AX152*J152*H152^2/2)</f>
        <v>0</v>
      </c>
      <c r="AZ152" s="29">
        <f>0.00212*C149^2</f>
        <v>10260.799999999999</v>
      </c>
      <c r="BA152" s="29">
        <f t="shared" si="134"/>
        <v>2.23</v>
      </c>
      <c r="BB152" s="32">
        <f>BB151</f>
        <v>1.2475233000000001E-2</v>
      </c>
      <c r="BC152" s="35">
        <f t="shared" si="135"/>
        <v>-2.0825865654217068E-7</v>
      </c>
      <c r="BD152" s="36">
        <f t="shared" si="136"/>
        <v>5.3560233868340948E-3</v>
      </c>
      <c r="BE152" s="32">
        <f t="shared" si="137"/>
        <v>52.524646746496572</v>
      </c>
      <c r="BF152" s="32">
        <f t="shared" si="138"/>
        <v>1.5059390247085018E-5</v>
      </c>
      <c r="BG152" s="32">
        <f t="shared" si="139"/>
        <v>0.14768216936657627</v>
      </c>
      <c r="BH152" s="29">
        <f t="shared" si="140"/>
        <v>0</v>
      </c>
      <c r="BI152" s="29">
        <f t="shared" si="141"/>
        <v>1</v>
      </c>
      <c r="BJ152" s="29">
        <f t="shared" si="142"/>
        <v>52.524646746496572</v>
      </c>
      <c r="BK152" s="29">
        <f t="shared" si="143"/>
        <v>0</v>
      </c>
      <c r="BL152" s="29">
        <f t="shared" si="144"/>
        <v>10260.799999999999</v>
      </c>
      <c r="BM152" s="14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</row>
    <row r="153" spans="1:119" x14ac:dyDescent="0.25">
      <c r="A153" s="27" t="s">
        <v>6</v>
      </c>
      <c r="B153" s="28">
        <v>1</v>
      </c>
      <c r="C153" s="29">
        <f>C152</f>
        <v>611.11</v>
      </c>
      <c r="D153" s="29">
        <v>24</v>
      </c>
      <c r="E153" s="29">
        <v>609.4</v>
      </c>
      <c r="F153" s="29">
        <v>9.52</v>
      </c>
      <c r="G153" s="29">
        <f t="shared" si="129"/>
        <v>590.36</v>
      </c>
      <c r="H153" s="29">
        <f t="shared" si="130"/>
        <v>2.23</v>
      </c>
      <c r="I153" s="30">
        <v>4.6E-5</v>
      </c>
      <c r="J153" s="29">
        <v>997.6</v>
      </c>
      <c r="K153" s="31">
        <v>7.1980000000000004E-4</v>
      </c>
      <c r="L153" s="32">
        <f t="shared" si="131"/>
        <v>7.2153167602245391E-7</v>
      </c>
      <c r="M153" s="33">
        <f t="shared" si="132"/>
        <v>7.2153167602245389</v>
      </c>
      <c r="N153" s="29">
        <f t="shared" si="133"/>
        <v>1824594.6002778551</v>
      </c>
      <c r="O153" s="29">
        <v>442.99799999999999</v>
      </c>
      <c r="P153" s="34">
        <v>1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6</v>
      </c>
      <c r="AF153" s="34">
        <v>0</v>
      </c>
      <c r="AG153" s="34">
        <v>0</v>
      </c>
      <c r="AH153" s="34">
        <v>1</v>
      </c>
      <c r="AI153" s="34">
        <v>1</v>
      </c>
      <c r="AJ153" s="34">
        <v>0</v>
      </c>
      <c r="AK153" s="34">
        <v>1</v>
      </c>
      <c r="AL153" s="34">
        <v>1</v>
      </c>
      <c r="AM153" s="34">
        <v>1</v>
      </c>
      <c r="AN153" s="34">
        <v>1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3">
        <f>MMULT(Q153:AW153,Datos!$C$2:$C$34)</f>
        <v>2.0648999999999997</v>
      </c>
      <c r="AY153" s="29">
        <f>(AX153*J153*H153^2/2)</f>
        <v>5121.9483555479992</v>
      </c>
      <c r="AZ153" s="29">
        <v>0</v>
      </c>
      <c r="BA153" s="29">
        <f t="shared" si="134"/>
        <v>2.23</v>
      </c>
      <c r="BB153" s="32">
        <f>BB152</f>
        <v>1.2475233000000001E-2</v>
      </c>
      <c r="BC153" s="35">
        <f t="shared" si="135"/>
        <v>-2.0825865654217068E-7</v>
      </c>
      <c r="BD153" s="36">
        <f t="shared" si="136"/>
        <v>5.3560233868340948E-3</v>
      </c>
      <c r="BE153" s="32">
        <f t="shared" si="137"/>
        <v>52.524646746496572</v>
      </c>
      <c r="BF153" s="32">
        <f t="shared" si="138"/>
        <v>1.5059390247085018E-5</v>
      </c>
      <c r="BG153" s="32">
        <f t="shared" si="139"/>
        <v>0.14768216936657627</v>
      </c>
      <c r="BH153" s="29">
        <f t="shared" si="140"/>
        <v>0</v>
      </c>
      <c r="BI153" s="29">
        <f t="shared" si="141"/>
        <v>1</v>
      </c>
      <c r="BJ153" s="29">
        <f t="shared" si="142"/>
        <v>52.524646746496572</v>
      </c>
      <c r="BK153" s="29">
        <f t="shared" si="143"/>
        <v>23268.31345940449</v>
      </c>
      <c r="BL153" s="29">
        <f t="shared" si="144"/>
        <v>28390.26181495249</v>
      </c>
      <c r="BM153" s="14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</row>
    <row r="154" spans="1:119" x14ac:dyDescent="0.25">
      <c r="A154" s="27" t="s">
        <v>7</v>
      </c>
      <c r="B154" s="28">
        <v>1</v>
      </c>
      <c r="C154" s="29">
        <f>C153/2</f>
        <v>305.55500000000001</v>
      </c>
      <c r="D154" s="29">
        <v>24</v>
      </c>
      <c r="E154" s="29">
        <v>609.4</v>
      </c>
      <c r="F154" s="29">
        <v>9.52</v>
      </c>
      <c r="G154" s="29">
        <f t="shared" si="129"/>
        <v>590.36</v>
      </c>
      <c r="H154" s="29">
        <f t="shared" si="130"/>
        <v>1.1200000000000001</v>
      </c>
      <c r="I154" s="30">
        <v>4.6E-5</v>
      </c>
      <c r="J154" s="29">
        <v>997.6</v>
      </c>
      <c r="K154" s="31">
        <v>7.1980000000000004E-4</v>
      </c>
      <c r="L154" s="32">
        <f t="shared" si="131"/>
        <v>7.2153167602245391E-7</v>
      </c>
      <c r="M154" s="33">
        <f t="shared" si="132"/>
        <v>7.2153167602245389</v>
      </c>
      <c r="N154" s="29">
        <f t="shared" si="133"/>
        <v>916388.31942206167</v>
      </c>
      <c r="O154" s="29">
        <v>35.426000000000002</v>
      </c>
      <c r="P154" s="34">
        <v>1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1</v>
      </c>
      <c r="AH154" s="34">
        <v>1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3">
        <f>MMULT(Q154:AW154,Datos!$C$2:$C$34)</f>
        <v>0.91289999999999993</v>
      </c>
      <c r="AY154" s="29">
        <f>(AX154*J154*H154^2/2)</f>
        <v>571.1967098880001</v>
      </c>
      <c r="AZ154" s="29">
        <v>0</v>
      </c>
      <c r="BA154" s="29">
        <f t="shared" si="134"/>
        <v>1.1200000000000001</v>
      </c>
      <c r="BB154" s="32">
        <v>1.32241093E-2</v>
      </c>
      <c r="BC154" s="35">
        <f t="shared" si="135"/>
        <v>-1.7080717285011815E-8</v>
      </c>
      <c r="BD154" s="36">
        <f t="shared" si="136"/>
        <v>1.4321435399426976E-3</v>
      </c>
      <c r="BE154" s="32">
        <f t="shared" si="137"/>
        <v>14.044530445979055</v>
      </c>
      <c r="BF154" s="32">
        <f t="shared" si="138"/>
        <v>7.5634605725270046E-6</v>
      </c>
      <c r="BG154" s="32">
        <f t="shared" si="139"/>
        <v>7.4172210623571946E-2</v>
      </c>
      <c r="BH154" s="29">
        <f t="shared" si="140"/>
        <v>0</v>
      </c>
      <c r="BI154" s="29">
        <f t="shared" si="141"/>
        <v>1</v>
      </c>
      <c r="BJ154" s="29">
        <f t="shared" si="142"/>
        <v>14.044530445979055</v>
      </c>
      <c r="BK154" s="29">
        <f t="shared" si="143"/>
        <v>497.541535579254</v>
      </c>
      <c r="BL154" s="29">
        <f t="shared" si="144"/>
        <v>1068.738245467254</v>
      </c>
      <c r="BM154" s="14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</row>
    <row r="155" spans="1:119" x14ac:dyDescent="0.25">
      <c r="A155" s="27" t="s">
        <v>8</v>
      </c>
      <c r="B155" s="28">
        <v>1</v>
      </c>
      <c r="C155" s="29">
        <f>C154/2</f>
        <v>152.7775</v>
      </c>
      <c r="D155" s="29">
        <v>24</v>
      </c>
      <c r="E155" s="29">
        <v>609.4</v>
      </c>
      <c r="F155" s="29">
        <v>9.52</v>
      </c>
      <c r="G155" s="29">
        <f t="shared" si="129"/>
        <v>590.36</v>
      </c>
      <c r="H155" s="29">
        <f t="shared" si="130"/>
        <v>0.56000000000000005</v>
      </c>
      <c r="I155" s="30">
        <v>4.6E-5</v>
      </c>
      <c r="J155" s="29">
        <v>997.6</v>
      </c>
      <c r="K155" s="31">
        <v>7.1980000000000004E-4</v>
      </c>
      <c r="L155" s="32">
        <f t="shared" si="131"/>
        <v>7.2153167602245391E-7</v>
      </c>
      <c r="M155" s="33">
        <f t="shared" si="132"/>
        <v>7.2153167602245389</v>
      </c>
      <c r="N155" s="29">
        <f t="shared" si="133"/>
        <v>458194.15971103084</v>
      </c>
      <c r="O155" s="29">
        <v>12.18</v>
      </c>
      <c r="P155" s="34">
        <v>1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1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3">
        <f>MMULT(Q155:AW155,Datos!$C$2:$C$34)</f>
        <v>0.68469999999999998</v>
      </c>
      <c r="AY155" s="29">
        <f>(AX155*J155*H155^2/2)</f>
        <v>107.10329369600002</v>
      </c>
      <c r="AZ155" s="29">
        <v>0</v>
      </c>
      <c r="BA155" s="29">
        <f t="shared" si="134"/>
        <v>0.56000000000000005</v>
      </c>
      <c r="BB155" s="32">
        <v>1.43411635E-2</v>
      </c>
      <c r="BC155" s="35">
        <f t="shared" si="135"/>
        <v>-1.4142440107889342E-8</v>
      </c>
      <c r="BD155" s="36">
        <f t="shared" si="136"/>
        <v>3.8827954677043936E-4</v>
      </c>
      <c r="BE155" s="32">
        <f t="shared" si="137"/>
        <v>3.8077216173363291</v>
      </c>
      <c r="BF155" s="32">
        <f t="shared" si="138"/>
        <v>3.7817302862635023E-6</v>
      </c>
      <c r="BG155" s="32">
        <f t="shared" si="139"/>
        <v>3.7086105311785973E-2</v>
      </c>
      <c r="BH155" s="29">
        <f t="shared" si="140"/>
        <v>0</v>
      </c>
      <c r="BI155" s="29">
        <f t="shared" si="141"/>
        <v>1</v>
      </c>
      <c r="BJ155" s="29">
        <f t="shared" si="142"/>
        <v>3.8077216173363291</v>
      </c>
      <c r="BK155" s="29">
        <f t="shared" si="143"/>
        <v>46.378049299156487</v>
      </c>
      <c r="BL155" s="29">
        <f t="shared" si="144"/>
        <v>153.48134299515652</v>
      </c>
      <c r="BM155" s="14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</row>
    <row r="156" spans="1:119" x14ac:dyDescent="0.25">
      <c r="A156" s="37" t="s">
        <v>9</v>
      </c>
      <c r="B156" s="38">
        <v>1</v>
      </c>
      <c r="C156" s="39">
        <f>C155</f>
        <v>152.7775</v>
      </c>
      <c r="D156" s="39">
        <v>14</v>
      </c>
      <c r="E156" s="39">
        <v>355.6</v>
      </c>
      <c r="F156" s="39">
        <v>9.52</v>
      </c>
      <c r="G156" s="39">
        <f t="shared" si="129"/>
        <v>336.56</v>
      </c>
      <c r="H156" s="39">
        <f t="shared" si="130"/>
        <v>1.72</v>
      </c>
      <c r="I156" s="40">
        <v>4.6E-5</v>
      </c>
      <c r="J156" s="39">
        <v>997.6</v>
      </c>
      <c r="K156" s="41">
        <v>7.1980000000000004E-4</v>
      </c>
      <c r="L156" s="42">
        <f t="shared" si="131"/>
        <v>7.2153167602245391E-7</v>
      </c>
      <c r="M156" s="43">
        <f t="shared" si="132"/>
        <v>7.2153167602245389</v>
      </c>
      <c r="N156" s="39">
        <f t="shared" si="133"/>
        <v>802297.69424840226</v>
      </c>
      <c r="O156" s="39">
        <v>9.8209999999999997</v>
      </c>
      <c r="P156" s="44">
        <v>1</v>
      </c>
      <c r="Q156" s="44">
        <v>0</v>
      </c>
      <c r="R156" s="44">
        <v>2</v>
      </c>
      <c r="S156" s="44">
        <v>0</v>
      </c>
      <c r="T156" s="44">
        <v>0</v>
      </c>
      <c r="U156" s="44">
        <v>1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0</v>
      </c>
      <c r="AS156" s="44">
        <v>0</v>
      </c>
      <c r="AT156" s="44">
        <v>1</v>
      </c>
      <c r="AU156" s="44">
        <v>1</v>
      </c>
      <c r="AV156" s="44">
        <v>0</v>
      </c>
      <c r="AW156" s="44">
        <v>1</v>
      </c>
      <c r="AX156" s="43">
        <f>MMULT(Q156:AW156,Datos!$C$2:$C$34)</f>
        <v>1.9591000000000001</v>
      </c>
      <c r="AY156" s="39">
        <f>(AX156*J156*H156^2/2)</f>
        <v>2890.9457582720001</v>
      </c>
      <c r="AZ156" s="39">
        <v>0</v>
      </c>
      <c r="BA156" s="39">
        <f t="shared" si="134"/>
        <v>1.72</v>
      </c>
      <c r="BB156" s="42">
        <v>1.4362337100000001E-2</v>
      </c>
      <c r="BC156" s="45">
        <f t="shared" si="135"/>
        <v>5.6448369698339107E-2</v>
      </c>
      <c r="BD156" s="46">
        <f t="shared" si="136"/>
        <v>6.4345844877003429E-3</v>
      </c>
      <c r="BE156" s="42">
        <f t="shared" si="137"/>
        <v>63.101717966306566</v>
      </c>
      <c r="BF156" s="42">
        <f t="shared" si="138"/>
        <v>3.5738788112721984E-5</v>
      </c>
      <c r="BG156" s="42">
        <f t="shared" si="139"/>
        <v>0.35047778644562505</v>
      </c>
      <c r="BH156" s="39">
        <f t="shared" si="140"/>
        <v>0</v>
      </c>
      <c r="BI156" s="39">
        <f t="shared" si="141"/>
        <v>1</v>
      </c>
      <c r="BJ156" s="39">
        <f t="shared" si="142"/>
        <v>63.101717966306566</v>
      </c>
      <c r="BK156" s="39">
        <f t="shared" si="143"/>
        <v>619.72197214709672</v>
      </c>
      <c r="BL156" s="39">
        <f t="shared" si="144"/>
        <v>3510.6677304190971</v>
      </c>
      <c r="BM156" s="14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</row>
    <row r="157" spans="1:119" x14ac:dyDescent="0.25">
      <c r="A157" s="11"/>
      <c r="B157" s="12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47">
        <f>SUM(BL151:BL156)</f>
        <v>78163.596841084596</v>
      </c>
      <c r="BM157" s="47" t="s">
        <v>85</v>
      </c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</row>
    <row r="159" spans="1:119" x14ac:dyDescent="0.25">
      <c r="BL159" s="54" t="s">
        <v>65</v>
      </c>
    </row>
    <row r="160" spans="1:119" x14ac:dyDescent="0.25">
      <c r="BL160" s="55" t="s">
        <v>66</v>
      </c>
      <c r="BM160" s="53">
        <v>107.5</v>
      </c>
      <c r="BN160" s="60" t="s">
        <v>74</v>
      </c>
    </row>
    <row r="161" spans="1:119" x14ac:dyDescent="0.25">
      <c r="BL161" s="56" t="s">
        <v>67</v>
      </c>
      <c r="BM161" s="51">
        <v>94.35</v>
      </c>
      <c r="BN161" s="61" t="s">
        <v>74</v>
      </c>
    </row>
    <row r="162" spans="1:119" x14ac:dyDescent="0.25">
      <c r="BL162" s="56" t="s">
        <v>91</v>
      </c>
      <c r="BM162" s="51">
        <f>BM160-BM161</f>
        <v>13.150000000000006</v>
      </c>
      <c r="BN162" s="61" t="s">
        <v>81</v>
      </c>
    </row>
    <row r="163" spans="1:119" x14ac:dyDescent="0.25">
      <c r="BL163" s="56" t="s">
        <v>1</v>
      </c>
      <c r="BM163" s="51">
        <f>J151</f>
        <v>997.6</v>
      </c>
      <c r="BN163" s="61" t="s">
        <v>89</v>
      </c>
    </row>
    <row r="164" spans="1:119" x14ac:dyDescent="0.25">
      <c r="BL164" s="56" t="s">
        <v>94</v>
      </c>
      <c r="BM164" s="51">
        <f>BM163*BM162*9.81</f>
        <v>128691.89640000007</v>
      </c>
      <c r="BN164" s="61" t="s">
        <v>85</v>
      </c>
    </row>
    <row r="165" spans="1:119" x14ac:dyDescent="0.25">
      <c r="BL165" s="56" t="s">
        <v>95</v>
      </c>
      <c r="BM165" s="51">
        <f>BL157+BM164</f>
        <v>206855.49324108468</v>
      </c>
      <c r="BN165" s="61" t="s">
        <v>85</v>
      </c>
    </row>
    <row r="166" spans="1:119" x14ac:dyDescent="0.25">
      <c r="BL166" s="57" t="s">
        <v>70</v>
      </c>
      <c r="BM166" s="52">
        <f>BM165/98100</f>
        <v>2.1086186874728305</v>
      </c>
      <c r="BN166" s="62" t="s">
        <v>90</v>
      </c>
    </row>
    <row r="167" spans="1:119" x14ac:dyDescent="0.25">
      <c r="A167" s="69" t="s">
        <v>2</v>
      </c>
      <c r="B167" s="12"/>
      <c r="C167" s="19">
        <v>2500</v>
      </c>
      <c r="D167" s="72" t="s">
        <v>79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</row>
    <row r="168" spans="1:119" x14ac:dyDescent="0.25">
      <c r="A168" s="71" t="s">
        <v>3</v>
      </c>
      <c r="B168" s="12"/>
      <c r="C168" s="39">
        <f>C167/3600</f>
        <v>0.69444444444444442</v>
      </c>
      <c r="D168" s="39" t="s">
        <v>79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</row>
    <row r="169" spans="1:119" x14ac:dyDescent="0.25">
      <c r="A169" s="17" t="s">
        <v>4</v>
      </c>
      <c r="B169" s="18">
        <v>1</v>
      </c>
      <c r="C169" s="19">
        <f>ROUND(C167/3.6,2)</f>
        <v>694.44</v>
      </c>
      <c r="D169" s="19">
        <v>24</v>
      </c>
      <c r="E169" s="19">
        <v>609.4</v>
      </c>
      <c r="F169" s="19">
        <v>9.52</v>
      </c>
      <c r="G169" s="19">
        <f t="shared" ref="G169:G174" si="145">E169-(F169*2)</f>
        <v>590.36</v>
      </c>
      <c r="H169" s="19">
        <f t="shared" ref="H169:H174" si="146">ROUND(0.001*C169/(PI()*(G169/2000)^2),2)</f>
        <v>2.54</v>
      </c>
      <c r="I169" s="20">
        <v>4.6E-5</v>
      </c>
      <c r="J169" s="19">
        <v>997.6</v>
      </c>
      <c r="K169" s="21">
        <v>7.1980000000000004E-4</v>
      </c>
      <c r="L169" s="22">
        <f t="shared" ref="L169:L174" si="147">K169/J169</f>
        <v>7.2153167602245391E-7</v>
      </c>
      <c r="M169" s="23">
        <f t="shared" ref="M169:M174" si="148">L169*10^7</f>
        <v>7.2153167602245389</v>
      </c>
      <c r="N169" s="19">
        <f t="shared" ref="N169:N174" si="149">J169*H169*(G169*0.001)/K169</f>
        <v>2078237.7958321753</v>
      </c>
      <c r="O169" s="19">
        <v>430.76499999999999</v>
      </c>
      <c r="P169" s="24">
        <v>1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12</v>
      </c>
      <c r="AF169" s="24">
        <v>0</v>
      </c>
      <c r="AG169" s="24">
        <v>1</v>
      </c>
      <c r="AH169" s="24">
        <v>1</v>
      </c>
      <c r="AI169" s="24">
        <v>2</v>
      </c>
      <c r="AJ169" s="24">
        <v>1</v>
      </c>
      <c r="AK169" s="24">
        <v>1</v>
      </c>
      <c r="AL169" s="24">
        <v>1</v>
      </c>
      <c r="AM169" s="24">
        <v>1</v>
      </c>
      <c r="AN169" s="24">
        <v>1</v>
      </c>
      <c r="AO169" s="24">
        <v>0</v>
      </c>
      <c r="AP169" s="24">
        <v>0</v>
      </c>
      <c r="AQ169" s="24">
        <v>0</v>
      </c>
      <c r="AR169" s="24">
        <v>0</v>
      </c>
      <c r="AS169" s="24">
        <v>1</v>
      </c>
      <c r="AT169" s="24">
        <v>0</v>
      </c>
      <c r="AU169" s="24">
        <v>0</v>
      </c>
      <c r="AV169" s="24">
        <v>0</v>
      </c>
      <c r="AW169" s="24">
        <v>0</v>
      </c>
      <c r="AX169" s="23">
        <f>MMULT(Q169:AW169,Datos!$C$2:$C$34)</f>
        <v>4.8997999999999999</v>
      </c>
      <c r="AY169" s="19">
        <f>(AX169*J169*(H169^2/2))</f>
        <v>15767.840980383999</v>
      </c>
      <c r="AZ169" s="19">
        <v>0</v>
      </c>
      <c r="BA169" s="19">
        <f t="shared" ref="BA169:BA174" si="150">H169</f>
        <v>2.54</v>
      </c>
      <c r="BB169" s="22">
        <v>1.2367932700000001E-2</v>
      </c>
      <c r="BC169" s="25">
        <f t="shared" ref="BC169:BC174" si="151">-2*LOG((I169/(3.7*(G169/1000)))+(2.51/(N169*SQRT(BB169))))-(1/SQRT(BB169))</f>
        <v>-1.14880549517693E-9</v>
      </c>
      <c r="BD169" s="26">
        <f t="shared" ref="BD169:BD174" si="152">BB169*(1/(G169*0.001))*(H169^2/(2*9.81))</f>
        <v>6.8888799970736082E-3</v>
      </c>
      <c r="BE169" s="22">
        <f t="shared" ref="BE169:BE174" si="153">BD169*9806.65</f>
        <v>67.5568350233019</v>
      </c>
      <c r="BF169" s="22">
        <f t="shared" ref="BF169:BF174" si="154">(32*K169*H169)/((G169*0.001)^2*J169*9.81)</f>
        <v>1.7152848084123739E-5</v>
      </c>
      <c r="BG169" s="22">
        <f t="shared" ref="BG169:BG174" si="155">BF169*9806.65</f>
        <v>0.16821197766417206</v>
      </c>
      <c r="BH169" s="19">
        <f t="shared" ref="BH169:BH174" si="156">IF(N169&lt;2100,1,IF(N169&gt;4000,0,1-(N169-2100)/(4000-2100)))</f>
        <v>0</v>
      </c>
      <c r="BI169" s="19">
        <f t="shared" ref="BI169:BI174" si="157">IF(N169&gt;4000,1,IF(N169&lt;2100,0,(N169-2100)/(4000-2100)))</f>
        <v>1</v>
      </c>
      <c r="BJ169" s="19">
        <f t="shared" ref="BJ169:BJ174" si="158">(BH169*BF169)+(BI169*BE169)</f>
        <v>67.5568350233019</v>
      </c>
      <c r="BK169" s="19">
        <f t="shared" ref="BK169:BK174" si="159">BJ169*O169*P169</f>
        <v>29101.120038812642</v>
      </c>
      <c r="BL169" s="19">
        <f t="shared" ref="BL169:BL174" si="160">B169*(AY169+AZ169+BK169)</f>
        <v>44868.961019196642</v>
      </c>
      <c r="BM169" s="14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</row>
    <row r="170" spans="1:119" x14ac:dyDescent="0.25">
      <c r="A170" s="27" t="s">
        <v>5</v>
      </c>
      <c r="B170" s="28">
        <v>1</v>
      </c>
      <c r="C170" s="29">
        <f>C169</f>
        <v>694.44</v>
      </c>
      <c r="D170" s="29">
        <v>24</v>
      </c>
      <c r="E170" s="29">
        <v>609.4</v>
      </c>
      <c r="F170" s="29">
        <v>9.52</v>
      </c>
      <c r="G170" s="29">
        <f t="shared" si="145"/>
        <v>590.36</v>
      </c>
      <c r="H170" s="29">
        <f t="shared" si="146"/>
        <v>2.54</v>
      </c>
      <c r="I170" s="30">
        <v>4.6E-5</v>
      </c>
      <c r="J170" s="29">
        <v>997.6</v>
      </c>
      <c r="K170" s="31">
        <v>7.1980000000000004E-4</v>
      </c>
      <c r="L170" s="32">
        <f t="shared" si="147"/>
        <v>7.2153167602245391E-7</v>
      </c>
      <c r="M170" s="33">
        <f t="shared" si="148"/>
        <v>7.2153167602245389</v>
      </c>
      <c r="N170" s="29">
        <f t="shared" si="149"/>
        <v>2078237.7958321753</v>
      </c>
      <c r="O170" s="29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3">
        <f>MMULT(Q170:AW170,Datos!$C$2:$C$34)</f>
        <v>0</v>
      </c>
      <c r="AY170" s="29">
        <f>(AX170*J170*H170^2/2)</f>
        <v>0</v>
      </c>
      <c r="AZ170" s="29">
        <f>0.00212*C167^2</f>
        <v>13250</v>
      </c>
      <c r="BA170" s="29">
        <f t="shared" si="150"/>
        <v>2.54</v>
      </c>
      <c r="BB170" s="32">
        <f>BB169</f>
        <v>1.2367932700000001E-2</v>
      </c>
      <c r="BC170" s="35">
        <f t="shared" si="151"/>
        <v>-1.14880549517693E-9</v>
      </c>
      <c r="BD170" s="36">
        <f t="shared" si="152"/>
        <v>6.8888799970736082E-3</v>
      </c>
      <c r="BE170" s="32">
        <f t="shared" si="153"/>
        <v>67.5568350233019</v>
      </c>
      <c r="BF170" s="32">
        <f t="shared" si="154"/>
        <v>1.7152848084123739E-5</v>
      </c>
      <c r="BG170" s="32">
        <f t="shared" si="155"/>
        <v>0.16821197766417206</v>
      </c>
      <c r="BH170" s="29">
        <f t="shared" si="156"/>
        <v>0</v>
      </c>
      <c r="BI170" s="29">
        <f t="shared" si="157"/>
        <v>1</v>
      </c>
      <c r="BJ170" s="29">
        <f t="shared" si="158"/>
        <v>67.5568350233019</v>
      </c>
      <c r="BK170" s="29">
        <f t="shared" si="159"/>
        <v>0</v>
      </c>
      <c r="BL170" s="29">
        <f t="shared" si="160"/>
        <v>13250</v>
      </c>
      <c r="BM170" s="14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</row>
    <row r="171" spans="1:119" x14ac:dyDescent="0.25">
      <c r="A171" s="27" t="s">
        <v>6</v>
      </c>
      <c r="B171" s="28">
        <v>1</v>
      </c>
      <c r="C171" s="29">
        <f>C170</f>
        <v>694.44</v>
      </c>
      <c r="D171" s="29">
        <v>24</v>
      </c>
      <c r="E171" s="29">
        <v>609.4</v>
      </c>
      <c r="F171" s="29">
        <v>9.52</v>
      </c>
      <c r="G171" s="29">
        <f t="shared" si="145"/>
        <v>590.36</v>
      </c>
      <c r="H171" s="29">
        <f t="shared" si="146"/>
        <v>2.54</v>
      </c>
      <c r="I171" s="30">
        <v>4.6E-5</v>
      </c>
      <c r="J171" s="29">
        <v>997.6</v>
      </c>
      <c r="K171" s="31">
        <v>7.1980000000000004E-4</v>
      </c>
      <c r="L171" s="32">
        <f t="shared" si="147"/>
        <v>7.2153167602245391E-7</v>
      </c>
      <c r="M171" s="33">
        <f t="shared" si="148"/>
        <v>7.2153167602245389</v>
      </c>
      <c r="N171" s="29">
        <f t="shared" si="149"/>
        <v>2078237.7958321753</v>
      </c>
      <c r="O171" s="29">
        <v>442.99799999999999</v>
      </c>
      <c r="P171" s="34">
        <v>1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6</v>
      </c>
      <c r="AF171" s="34">
        <v>0</v>
      </c>
      <c r="AG171" s="34">
        <v>0</v>
      </c>
      <c r="AH171" s="34">
        <v>1</v>
      </c>
      <c r="AI171" s="34">
        <v>1</v>
      </c>
      <c r="AJ171" s="34">
        <v>0</v>
      </c>
      <c r="AK171" s="34">
        <v>1</v>
      </c>
      <c r="AL171" s="34">
        <v>1</v>
      </c>
      <c r="AM171" s="34">
        <v>1</v>
      </c>
      <c r="AN171" s="34">
        <v>1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3">
        <f>MMULT(Q171:AW171,Datos!$C$2:$C$34)</f>
        <v>2.0648999999999997</v>
      </c>
      <c r="AY171" s="29">
        <f>(AX171*J171*H171^2/2)</f>
        <v>6644.9681293919994</v>
      </c>
      <c r="AZ171" s="29">
        <v>0</v>
      </c>
      <c r="BA171" s="29">
        <f t="shared" si="150"/>
        <v>2.54</v>
      </c>
      <c r="BB171" s="32">
        <f>BB170</f>
        <v>1.2367932700000001E-2</v>
      </c>
      <c r="BC171" s="35">
        <f t="shared" si="151"/>
        <v>-1.14880549517693E-9</v>
      </c>
      <c r="BD171" s="36">
        <f t="shared" si="152"/>
        <v>6.8888799970736082E-3</v>
      </c>
      <c r="BE171" s="32">
        <f t="shared" si="153"/>
        <v>67.5568350233019</v>
      </c>
      <c r="BF171" s="32">
        <f t="shared" si="154"/>
        <v>1.7152848084123739E-5</v>
      </c>
      <c r="BG171" s="32">
        <f t="shared" si="155"/>
        <v>0.16821197766417206</v>
      </c>
      <c r="BH171" s="29">
        <f t="shared" si="156"/>
        <v>0</v>
      </c>
      <c r="BI171" s="29">
        <f t="shared" si="157"/>
        <v>1</v>
      </c>
      <c r="BJ171" s="29">
        <f t="shared" si="158"/>
        <v>67.5568350233019</v>
      </c>
      <c r="BK171" s="29">
        <f t="shared" si="159"/>
        <v>29927.542801652693</v>
      </c>
      <c r="BL171" s="29">
        <f t="shared" si="160"/>
        <v>36572.510931044693</v>
      </c>
      <c r="BM171" s="14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</row>
    <row r="172" spans="1:119" x14ac:dyDescent="0.25">
      <c r="A172" s="27" t="s">
        <v>7</v>
      </c>
      <c r="B172" s="28">
        <v>1</v>
      </c>
      <c r="C172" s="29">
        <f>C171/2</f>
        <v>347.22</v>
      </c>
      <c r="D172" s="29">
        <v>24</v>
      </c>
      <c r="E172" s="29">
        <v>609.4</v>
      </c>
      <c r="F172" s="29">
        <v>9.52</v>
      </c>
      <c r="G172" s="29">
        <f t="shared" si="145"/>
        <v>590.36</v>
      </c>
      <c r="H172" s="29">
        <f t="shared" si="146"/>
        <v>1.27</v>
      </c>
      <c r="I172" s="30">
        <v>4.6E-5</v>
      </c>
      <c r="J172" s="29">
        <v>997.6</v>
      </c>
      <c r="K172" s="31">
        <v>7.1980000000000004E-4</v>
      </c>
      <c r="L172" s="32">
        <f t="shared" si="147"/>
        <v>7.2153167602245391E-7</v>
      </c>
      <c r="M172" s="33">
        <f t="shared" si="148"/>
        <v>7.2153167602245389</v>
      </c>
      <c r="N172" s="29">
        <f t="shared" si="149"/>
        <v>1039118.8979160876</v>
      </c>
      <c r="O172" s="29">
        <v>35.426000000000002</v>
      </c>
      <c r="P172" s="34">
        <v>1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1</v>
      </c>
      <c r="AH172" s="34">
        <v>1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3">
        <f>MMULT(Q172:AW172,Datos!$C$2:$C$34)</f>
        <v>0.91289999999999993</v>
      </c>
      <c r="AY172" s="29">
        <f>(AX172*J172*H172^2/2)</f>
        <v>734.44130530799998</v>
      </c>
      <c r="AZ172" s="29">
        <v>0</v>
      </c>
      <c r="BA172" s="29">
        <f t="shared" si="150"/>
        <v>1.27</v>
      </c>
      <c r="BB172" s="32">
        <v>1.30626953E-2</v>
      </c>
      <c r="BC172" s="35">
        <f t="shared" si="151"/>
        <v>-2.0657095589626806E-8</v>
      </c>
      <c r="BD172" s="36">
        <f t="shared" si="152"/>
        <v>1.8189648695298413E-3</v>
      </c>
      <c r="BE172" s="32">
        <f t="shared" si="153"/>
        <v>17.837951837774817</v>
      </c>
      <c r="BF172" s="32">
        <f t="shared" si="154"/>
        <v>8.5764240420618693E-6</v>
      </c>
      <c r="BG172" s="32">
        <f t="shared" si="155"/>
        <v>8.4105988832086032E-2</v>
      </c>
      <c r="BH172" s="29">
        <f t="shared" si="156"/>
        <v>0</v>
      </c>
      <c r="BI172" s="29">
        <f t="shared" si="157"/>
        <v>1</v>
      </c>
      <c r="BJ172" s="29">
        <f t="shared" si="158"/>
        <v>17.837951837774817</v>
      </c>
      <c r="BK172" s="29">
        <f t="shared" si="159"/>
        <v>631.92728180501069</v>
      </c>
      <c r="BL172" s="29">
        <f t="shared" si="160"/>
        <v>1366.3685871130106</v>
      </c>
      <c r="BM172" s="14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</row>
    <row r="173" spans="1:119" x14ac:dyDescent="0.25">
      <c r="A173" s="27" t="s">
        <v>8</v>
      </c>
      <c r="B173" s="28">
        <v>1</v>
      </c>
      <c r="C173" s="29">
        <f>C172/2</f>
        <v>173.61</v>
      </c>
      <c r="D173" s="29">
        <v>24</v>
      </c>
      <c r="E173" s="29">
        <v>609.4</v>
      </c>
      <c r="F173" s="29">
        <v>9.52</v>
      </c>
      <c r="G173" s="29">
        <f t="shared" si="145"/>
        <v>590.36</v>
      </c>
      <c r="H173" s="29">
        <f t="shared" si="146"/>
        <v>0.63</v>
      </c>
      <c r="I173" s="30">
        <v>4.6E-5</v>
      </c>
      <c r="J173" s="29">
        <v>997.6</v>
      </c>
      <c r="K173" s="31">
        <v>7.1980000000000004E-4</v>
      </c>
      <c r="L173" s="32">
        <f t="shared" si="147"/>
        <v>7.2153167602245391E-7</v>
      </c>
      <c r="M173" s="33">
        <f t="shared" si="148"/>
        <v>7.2153167602245389</v>
      </c>
      <c r="N173" s="29">
        <f t="shared" si="149"/>
        <v>515468.42967490974</v>
      </c>
      <c r="O173" s="29">
        <v>12.18</v>
      </c>
      <c r="P173" s="34">
        <v>1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1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3">
        <f>MMULT(Q173:AW173,Datos!$C$2:$C$34)</f>
        <v>0.68469999999999998</v>
      </c>
      <c r="AY173" s="29">
        <f>(AX173*J173*H173^2/2)</f>
        <v>135.55260608400002</v>
      </c>
      <c r="AZ173" s="29">
        <v>0</v>
      </c>
      <c r="BA173" s="29">
        <f t="shared" si="150"/>
        <v>0.63</v>
      </c>
      <c r="BB173" s="32">
        <v>1.41227023E-2</v>
      </c>
      <c r="BC173" s="35">
        <f t="shared" si="151"/>
        <v>-1.3995917313991413E-8</v>
      </c>
      <c r="BD173" s="36">
        <f t="shared" si="152"/>
        <v>4.8393047954412515E-4</v>
      </c>
      <c r="BE173" s="32">
        <f t="shared" si="153"/>
        <v>4.7457368372213944</v>
      </c>
      <c r="BF173" s="32">
        <f t="shared" si="154"/>
        <v>4.2544465720464397E-6</v>
      </c>
      <c r="BG173" s="32">
        <f t="shared" si="155"/>
        <v>4.1721868475759219E-2</v>
      </c>
      <c r="BH173" s="29">
        <f t="shared" si="156"/>
        <v>0</v>
      </c>
      <c r="BI173" s="29">
        <f t="shared" si="157"/>
        <v>1</v>
      </c>
      <c r="BJ173" s="29">
        <f t="shared" si="158"/>
        <v>4.7457368372213944</v>
      </c>
      <c r="BK173" s="29">
        <f t="shared" si="159"/>
        <v>57.803074677356584</v>
      </c>
      <c r="BL173" s="29">
        <f t="shared" si="160"/>
        <v>193.35568076135661</v>
      </c>
      <c r="BM173" s="14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</row>
    <row r="174" spans="1:119" x14ac:dyDescent="0.25">
      <c r="A174" s="37" t="s">
        <v>9</v>
      </c>
      <c r="B174" s="38">
        <v>1</v>
      </c>
      <c r="C174" s="39">
        <f>C173</f>
        <v>173.61</v>
      </c>
      <c r="D174" s="39">
        <v>14</v>
      </c>
      <c r="E174" s="39">
        <v>355.6</v>
      </c>
      <c r="F174" s="39">
        <v>9.52</v>
      </c>
      <c r="G174" s="39">
        <f t="shared" si="145"/>
        <v>336.56</v>
      </c>
      <c r="H174" s="39">
        <f t="shared" si="146"/>
        <v>1.95</v>
      </c>
      <c r="I174" s="40">
        <v>4.6E-5</v>
      </c>
      <c r="J174" s="39">
        <v>997.6</v>
      </c>
      <c r="K174" s="41">
        <v>7.1980000000000004E-4</v>
      </c>
      <c r="L174" s="42">
        <f t="shared" si="147"/>
        <v>7.2153167602245391E-7</v>
      </c>
      <c r="M174" s="43">
        <f t="shared" si="148"/>
        <v>7.2153167602245389</v>
      </c>
      <c r="N174" s="39">
        <f t="shared" si="149"/>
        <v>909581.68824673526</v>
      </c>
      <c r="O174" s="39">
        <v>9.8209999999999997</v>
      </c>
      <c r="P174" s="44">
        <v>1</v>
      </c>
      <c r="Q174" s="44">
        <v>0</v>
      </c>
      <c r="R174" s="44">
        <v>2</v>
      </c>
      <c r="S174" s="44">
        <v>0</v>
      </c>
      <c r="T174" s="44">
        <v>0</v>
      </c>
      <c r="U174" s="44">
        <v>1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44">
        <v>1</v>
      </c>
      <c r="AU174" s="44">
        <v>1</v>
      </c>
      <c r="AV174" s="44">
        <v>0</v>
      </c>
      <c r="AW174" s="44">
        <v>1</v>
      </c>
      <c r="AX174" s="43">
        <f>MMULT(Q174:AW174,Datos!$C$2:$C$34)</f>
        <v>1.9591000000000001</v>
      </c>
      <c r="AY174" s="39">
        <f>(AX174*J174*H174^2/2)</f>
        <v>3715.7995017000003</v>
      </c>
      <c r="AZ174" s="39">
        <v>0</v>
      </c>
      <c r="BA174" s="39">
        <f t="shared" si="150"/>
        <v>1.95</v>
      </c>
      <c r="BB174" s="42">
        <v>1.4037121E-2</v>
      </c>
      <c r="BC174" s="45">
        <f t="shared" si="151"/>
        <v>-2.397696974298924E-8</v>
      </c>
      <c r="BD174" s="46">
        <f t="shared" si="152"/>
        <v>8.0832454080736974E-3</v>
      </c>
      <c r="BE174" s="42">
        <f t="shared" si="153"/>
        <v>79.269558581085917</v>
      </c>
      <c r="BF174" s="42">
        <f t="shared" si="154"/>
        <v>4.0517812104539458E-5</v>
      </c>
      <c r="BG174" s="42">
        <f t="shared" si="155"/>
        <v>0.39734400207498188</v>
      </c>
      <c r="BH174" s="39">
        <f t="shared" si="156"/>
        <v>0</v>
      </c>
      <c r="BI174" s="39">
        <f t="shared" si="157"/>
        <v>1</v>
      </c>
      <c r="BJ174" s="39">
        <f t="shared" si="158"/>
        <v>79.269558581085917</v>
      </c>
      <c r="BK174" s="39">
        <f t="shared" si="159"/>
        <v>778.50633482484477</v>
      </c>
      <c r="BL174" s="39">
        <f t="shared" si="160"/>
        <v>4494.3058365248453</v>
      </c>
      <c r="BM174" s="14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</row>
    <row r="175" spans="1:119" x14ac:dyDescent="0.25">
      <c r="A175" s="11"/>
      <c r="B175" s="12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47">
        <f>SUM(BL169:BL174)</f>
        <v>100745.50205464054</v>
      </c>
      <c r="BM175" s="47" t="s">
        <v>85</v>
      </c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</row>
    <row r="177" spans="1:119" x14ac:dyDescent="0.25">
      <c r="BL177" s="54" t="s">
        <v>65</v>
      </c>
    </row>
    <row r="178" spans="1:119" x14ac:dyDescent="0.25">
      <c r="BL178" s="55" t="s">
        <v>66</v>
      </c>
      <c r="BM178" s="53">
        <v>107.5</v>
      </c>
      <c r="BN178" s="60" t="s">
        <v>74</v>
      </c>
    </row>
    <row r="179" spans="1:119" x14ac:dyDescent="0.25">
      <c r="BL179" s="56" t="s">
        <v>67</v>
      </c>
      <c r="BM179" s="51">
        <v>94.35</v>
      </c>
      <c r="BN179" s="61" t="s">
        <v>74</v>
      </c>
    </row>
    <row r="180" spans="1:119" x14ac:dyDescent="0.25">
      <c r="BL180" s="56" t="s">
        <v>91</v>
      </c>
      <c r="BM180" s="51">
        <f>BM178-BM179</f>
        <v>13.150000000000006</v>
      </c>
      <c r="BN180" s="61" t="s">
        <v>81</v>
      </c>
    </row>
    <row r="181" spans="1:119" x14ac:dyDescent="0.25">
      <c r="BL181" s="56" t="s">
        <v>1</v>
      </c>
      <c r="BM181" s="51">
        <f>J169</f>
        <v>997.6</v>
      </c>
      <c r="BN181" s="61" t="s">
        <v>89</v>
      </c>
    </row>
    <row r="182" spans="1:119" x14ac:dyDescent="0.25">
      <c r="BL182" s="56" t="s">
        <v>94</v>
      </c>
      <c r="BM182" s="51">
        <f>BM181*BM180*9.81</f>
        <v>128691.89640000007</v>
      </c>
      <c r="BN182" s="61" t="s">
        <v>85</v>
      </c>
    </row>
    <row r="183" spans="1:119" x14ac:dyDescent="0.25">
      <c r="BL183" s="56" t="s">
        <v>95</v>
      </c>
      <c r="BM183" s="51">
        <f>BL175+BM182</f>
        <v>229437.39845464061</v>
      </c>
      <c r="BN183" s="61" t="s">
        <v>85</v>
      </c>
    </row>
    <row r="184" spans="1:119" x14ac:dyDescent="0.25">
      <c r="BL184" s="57" t="s">
        <v>70</v>
      </c>
      <c r="BM184" s="52">
        <f>BM183/98100</f>
        <v>2.3388114011686096</v>
      </c>
      <c r="BN184" s="62" t="s">
        <v>90</v>
      </c>
    </row>
    <row r="185" spans="1:119" x14ac:dyDescent="0.25">
      <c r="A185" s="69" t="s">
        <v>2</v>
      </c>
      <c r="B185" s="12"/>
      <c r="C185" s="19">
        <v>2800</v>
      </c>
      <c r="D185" s="72" t="s">
        <v>79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</row>
    <row r="186" spans="1:119" x14ac:dyDescent="0.25">
      <c r="A186" s="71" t="s">
        <v>3</v>
      </c>
      <c r="B186" s="12"/>
      <c r="C186" s="39">
        <f>C185/3600</f>
        <v>0.77777777777777779</v>
      </c>
      <c r="D186" s="39" t="s">
        <v>79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</row>
    <row r="187" spans="1:119" x14ac:dyDescent="0.25">
      <c r="A187" s="17" t="s">
        <v>4</v>
      </c>
      <c r="B187" s="18">
        <v>1</v>
      </c>
      <c r="C187" s="19">
        <f>ROUND(C185/3.6,2)</f>
        <v>777.78</v>
      </c>
      <c r="D187" s="19">
        <v>24</v>
      </c>
      <c r="E187" s="19">
        <v>609.4</v>
      </c>
      <c r="F187" s="19">
        <v>9.52</v>
      </c>
      <c r="G187" s="19">
        <f t="shared" ref="G187:G192" si="161">E187-(F187*2)</f>
        <v>590.36</v>
      </c>
      <c r="H187" s="19">
        <f t="shared" ref="H187:H192" si="162">ROUND(0.001*C187/(PI()*(G187/2000)^2),2)</f>
        <v>2.84</v>
      </c>
      <c r="I187" s="20">
        <v>4.6E-5</v>
      </c>
      <c r="J187" s="19">
        <v>997.6</v>
      </c>
      <c r="K187" s="21">
        <v>7.1980000000000004E-4</v>
      </c>
      <c r="L187" s="22">
        <f t="shared" ref="L187:L192" si="163">K187/J187</f>
        <v>7.2153167602245391E-7</v>
      </c>
      <c r="M187" s="23">
        <f t="shared" ref="M187:M192" si="164">L187*10^7</f>
        <v>7.2153167602245389</v>
      </c>
      <c r="N187" s="19">
        <f t="shared" ref="N187:N192" si="165">J187*H187*(G187*0.001)/K187</f>
        <v>2323698.9528202275</v>
      </c>
      <c r="O187" s="19">
        <v>430.76499999999999</v>
      </c>
      <c r="P187" s="24">
        <v>1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12</v>
      </c>
      <c r="AF187" s="24">
        <v>0</v>
      </c>
      <c r="AG187" s="24">
        <v>1</v>
      </c>
      <c r="AH187" s="24">
        <v>1</v>
      </c>
      <c r="AI187" s="24">
        <v>2</v>
      </c>
      <c r="AJ187" s="24">
        <v>1</v>
      </c>
      <c r="AK187" s="24">
        <v>1</v>
      </c>
      <c r="AL187" s="24">
        <v>1</v>
      </c>
      <c r="AM187" s="24">
        <v>1</v>
      </c>
      <c r="AN187" s="24">
        <v>1</v>
      </c>
      <c r="AO187" s="24">
        <v>0</v>
      </c>
      <c r="AP187" s="24">
        <v>0</v>
      </c>
      <c r="AQ187" s="24">
        <v>0</v>
      </c>
      <c r="AR187" s="24">
        <v>0</v>
      </c>
      <c r="AS187" s="24">
        <v>1</v>
      </c>
      <c r="AT187" s="24">
        <v>0</v>
      </c>
      <c r="AU187" s="24">
        <v>0</v>
      </c>
      <c r="AV187" s="24">
        <v>0</v>
      </c>
      <c r="AW187" s="24">
        <v>0</v>
      </c>
      <c r="AX187" s="23">
        <f>MMULT(Q187:AW187,Datos!$C$2:$C$34)</f>
        <v>4.8997999999999999</v>
      </c>
      <c r="AY187" s="19">
        <f>(AX187*J187*(H187^2/2))</f>
        <v>19712.489647743998</v>
      </c>
      <c r="AZ187" s="19">
        <v>0</v>
      </c>
      <c r="BA187" s="19">
        <f t="shared" ref="BA187:BA192" si="166">H187</f>
        <v>2.84</v>
      </c>
      <c r="BB187" s="22">
        <v>1.22834964E-2</v>
      </c>
      <c r="BC187" s="25">
        <f t="shared" ref="BC187:BC192" si="167">-2*LOG((I187/(3.7*(G187/1000)))+(2.51/(N187*SQRT(BB187))))-(1/SQRT(BB187))</f>
        <v>-1.9849466070809285E-8</v>
      </c>
      <c r="BD187" s="26">
        <f t="shared" ref="BD187:BD192" si="168">BB187*(1/(G187*0.001))*(H187^2/(2*9.81))</f>
        <v>8.5534782594894141E-3</v>
      </c>
      <c r="BE187" s="22">
        <f t="shared" ref="BE187:BE192" si="169">BD187*9806.65</f>
        <v>83.880967573421856</v>
      </c>
      <c r="BF187" s="22">
        <f t="shared" ref="BF187:BF192" si="170">(32*K187*H187)/((G187*0.001)^2*J187*9.81)</f>
        <v>1.9178775023193471E-5</v>
      </c>
      <c r="BG187" s="22">
        <f t="shared" ref="BG187:BG192" si="171">BF187*9806.65</f>
        <v>0.18807953408120026</v>
      </c>
      <c r="BH187" s="19">
        <f t="shared" ref="BH187:BH192" si="172">IF(N187&lt;2100,1,IF(N187&gt;4000,0,1-(N187-2100)/(4000-2100)))</f>
        <v>0</v>
      </c>
      <c r="BI187" s="19">
        <f t="shared" ref="BI187:BI192" si="173">IF(N187&gt;4000,1,IF(N187&lt;2100,0,(N187-2100)/(4000-2100)))</f>
        <v>1</v>
      </c>
      <c r="BJ187" s="19">
        <f t="shared" ref="BJ187:BJ192" si="174">(BH187*BF187)+(BI187*BE187)</f>
        <v>83.880967573421856</v>
      </c>
      <c r="BK187" s="19">
        <f t="shared" ref="BK187:BK192" si="175">BJ187*O187*P187</f>
        <v>36132.984996765066</v>
      </c>
      <c r="BL187" s="19">
        <f t="shared" ref="BL187:BL192" si="176">B187*(AY187+AZ187+BK187)</f>
        <v>55845.474644509064</v>
      </c>
      <c r="BM187" s="14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</row>
    <row r="188" spans="1:119" x14ac:dyDescent="0.25">
      <c r="A188" s="27" t="s">
        <v>5</v>
      </c>
      <c r="B188" s="28">
        <v>1</v>
      </c>
      <c r="C188" s="29">
        <f>C187</f>
        <v>777.78</v>
      </c>
      <c r="D188" s="29">
        <v>24</v>
      </c>
      <c r="E188" s="29">
        <v>609.4</v>
      </c>
      <c r="F188" s="29">
        <v>9.52</v>
      </c>
      <c r="G188" s="29">
        <f t="shared" si="161"/>
        <v>590.36</v>
      </c>
      <c r="H188" s="29">
        <f t="shared" si="162"/>
        <v>2.84</v>
      </c>
      <c r="I188" s="30">
        <v>4.6E-5</v>
      </c>
      <c r="J188" s="29">
        <v>997.6</v>
      </c>
      <c r="K188" s="31">
        <v>7.1980000000000004E-4</v>
      </c>
      <c r="L188" s="32">
        <f t="shared" si="163"/>
        <v>7.2153167602245391E-7</v>
      </c>
      <c r="M188" s="33">
        <f t="shared" si="164"/>
        <v>7.2153167602245389</v>
      </c>
      <c r="N188" s="29">
        <f t="shared" si="165"/>
        <v>2323698.9528202275</v>
      </c>
      <c r="O188" s="29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3">
        <f>MMULT(Q188:AW188,Datos!$C$2:$C$34)</f>
        <v>0</v>
      </c>
      <c r="AY188" s="29">
        <f>(AX188*J188*H188^2/2)</f>
        <v>0</v>
      </c>
      <c r="AZ188" s="29">
        <f>0.00212*C185^2</f>
        <v>16620.8</v>
      </c>
      <c r="BA188" s="29">
        <f t="shared" si="166"/>
        <v>2.84</v>
      </c>
      <c r="BB188" s="32">
        <f>BB187</f>
        <v>1.22834964E-2</v>
      </c>
      <c r="BC188" s="35">
        <f t="shared" si="167"/>
        <v>-1.9849466070809285E-8</v>
      </c>
      <c r="BD188" s="36">
        <f t="shared" si="168"/>
        <v>8.5534782594894141E-3</v>
      </c>
      <c r="BE188" s="32">
        <f t="shared" si="169"/>
        <v>83.880967573421856</v>
      </c>
      <c r="BF188" s="32">
        <f t="shared" si="170"/>
        <v>1.9178775023193471E-5</v>
      </c>
      <c r="BG188" s="32">
        <f t="shared" si="171"/>
        <v>0.18807953408120026</v>
      </c>
      <c r="BH188" s="29">
        <f t="shared" si="172"/>
        <v>0</v>
      </c>
      <c r="BI188" s="29">
        <f t="shared" si="173"/>
        <v>1</v>
      </c>
      <c r="BJ188" s="29">
        <f t="shared" si="174"/>
        <v>83.880967573421856</v>
      </c>
      <c r="BK188" s="29">
        <f t="shared" si="175"/>
        <v>0</v>
      </c>
      <c r="BL188" s="29">
        <f t="shared" si="176"/>
        <v>16620.8</v>
      </c>
      <c r="BM188" s="14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</row>
    <row r="189" spans="1:119" x14ac:dyDescent="0.25">
      <c r="A189" s="27" t="s">
        <v>6</v>
      </c>
      <c r="B189" s="28">
        <v>1</v>
      </c>
      <c r="C189" s="29">
        <f>C188</f>
        <v>777.78</v>
      </c>
      <c r="D189" s="29">
        <v>24</v>
      </c>
      <c r="E189" s="29">
        <v>609.4</v>
      </c>
      <c r="F189" s="29">
        <v>9.52</v>
      </c>
      <c r="G189" s="29">
        <f t="shared" si="161"/>
        <v>590.36</v>
      </c>
      <c r="H189" s="29">
        <f t="shared" si="162"/>
        <v>2.84</v>
      </c>
      <c r="I189" s="30">
        <v>4.6E-5</v>
      </c>
      <c r="J189" s="29">
        <v>997.6</v>
      </c>
      <c r="K189" s="31">
        <v>7.1980000000000004E-4</v>
      </c>
      <c r="L189" s="32">
        <f t="shared" si="163"/>
        <v>7.2153167602245391E-7</v>
      </c>
      <c r="M189" s="33">
        <f t="shared" si="164"/>
        <v>7.2153167602245389</v>
      </c>
      <c r="N189" s="29">
        <f t="shared" si="165"/>
        <v>2323698.9528202275</v>
      </c>
      <c r="O189" s="29">
        <v>442.99799999999999</v>
      </c>
      <c r="P189" s="34">
        <v>1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6</v>
      </c>
      <c r="AF189" s="34">
        <v>0</v>
      </c>
      <c r="AG189" s="34">
        <v>0</v>
      </c>
      <c r="AH189" s="34">
        <v>1</v>
      </c>
      <c r="AI189" s="34">
        <v>1</v>
      </c>
      <c r="AJ189" s="34">
        <v>0</v>
      </c>
      <c r="AK189" s="34">
        <v>1</v>
      </c>
      <c r="AL189" s="34">
        <v>1</v>
      </c>
      <c r="AM189" s="34">
        <v>1</v>
      </c>
      <c r="AN189" s="34">
        <v>1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3">
        <f>MMULT(Q189:AW189,Datos!$C$2:$C$34)</f>
        <v>2.0648999999999997</v>
      </c>
      <c r="AY189" s="29">
        <f>(AX189*J189*H189^2/2)</f>
        <v>8307.3431310719989</v>
      </c>
      <c r="AZ189" s="29">
        <v>0</v>
      </c>
      <c r="BA189" s="29">
        <f t="shared" si="166"/>
        <v>2.84</v>
      </c>
      <c r="BB189" s="32">
        <f>BB188</f>
        <v>1.22834964E-2</v>
      </c>
      <c r="BC189" s="35">
        <f t="shared" si="167"/>
        <v>-1.9849466070809285E-8</v>
      </c>
      <c r="BD189" s="36">
        <f t="shared" si="168"/>
        <v>8.5534782594894141E-3</v>
      </c>
      <c r="BE189" s="32">
        <f t="shared" si="169"/>
        <v>83.880967573421856</v>
      </c>
      <c r="BF189" s="32">
        <f t="shared" si="170"/>
        <v>1.9178775023193471E-5</v>
      </c>
      <c r="BG189" s="32">
        <f t="shared" si="171"/>
        <v>0.18807953408120026</v>
      </c>
      <c r="BH189" s="29">
        <f t="shared" si="172"/>
        <v>0</v>
      </c>
      <c r="BI189" s="29">
        <f t="shared" si="173"/>
        <v>1</v>
      </c>
      <c r="BJ189" s="29">
        <f t="shared" si="174"/>
        <v>83.880967573421856</v>
      </c>
      <c r="BK189" s="29">
        <f t="shared" si="175"/>
        <v>37159.100873090734</v>
      </c>
      <c r="BL189" s="29">
        <f t="shared" si="176"/>
        <v>45466.444004162731</v>
      </c>
      <c r="BM189" s="14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</row>
    <row r="190" spans="1:119" x14ac:dyDescent="0.25">
      <c r="A190" s="27" t="s">
        <v>7</v>
      </c>
      <c r="B190" s="28">
        <v>1</v>
      </c>
      <c r="C190" s="29">
        <f>C189/2</f>
        <v>388.89</v>
      </c>
      <c r="D190" s="29">
        <v>24</v>
      </c>
      <c r="E190" s="29">
        <v>609.4</v>
      </c>
      <c r="F190" s="29">
        <v>9.52</v>
      </c>
      <c r="G190" s="29">
        <f t="shared" si="161"/>
        <v>590.36</v>
      </c>
      <c r="H190" s="29">
        <f t="shared" si="162"/>
        <v>1.42</v>
      </c>
      <c r="I190" s="30">
        <v>4.6E-5</v>
      </c>
      <c r="J190" s="29">
        <v>997.6</v>
      </c>
      <c r="K190" s="31">
        <v>7.1980000000000004E-4</v>
      </c>
      <c r="L190" s="32">
        <f t="shared" si="163"/>
        <v>7.2153167602245391E-7</v>
      </c>
      <c r="M190" s="33">
        <f t="shared" si="164"/>
        <v>7.2153167602245389</v>
      </c>
      <c r="N190" s="29">
        <f t="shared" si="165"/>
        <v>1161849.4764101137</v>
      </c>
      <c r="O190" s="29">
        <v>35.426000000000002</v>
      </c>
      <c r="P190" s="34">
        <v>1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1</v>
      </c>
      <c r="AH190" s="34">
        <v>1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3">
        <f>MMULT(Q190:AW190,Datos!$C$2:$C$34)</f>
        <v>0.91289999999999993</v>
      </c>
      <c r="AY190" s="29">
        <f>(AX190*J190*H190^2/2)</f>
        <v>918.17685412799995</v>
      </c>
      <c r="AZ190" s="29">
        <v>0</v>
      </c>
      <c r="BA190" s="29">
        <f t="shared" si="166"/>
        <v>1.42</v>
      </c>
      <c r="BB190" s="32">
        <v>1.29290542E-2</v>
      </c>
      <c r="BC190" s="35">
        <f t="shared" si="167"/>
        <v>-1.3784221764012727E-8</v>
      </c>
      <c r="BD190" s="36">
        <f t="shared" si="168"/>
        <v>2.2507513417649619E-3</v>
      </c>
      <c r="BE190" s="32">
        <f t="shared" si="169"/>
        <v>22.072330645719362</v>
      </c>
      <c r="BF190" s="32">
        <f t="shared" si="170"/>
        <v>9.5893875115967357E-6</v>
      </c>
      <c r="BG190" s="32">
        <f t="shared" si="171"/>
        <v>9.4039767040600131E-2</v>
      </c>
      <c r="BH190" s="29">
        <f t="shared" si="172"/>
        <v>0</v>
      </c>
      <c r="BI190" s="29">
        <f t="shared" si="173"/>
        <v>1</v>
      </c>
      <c r="BJ190" s="29">
        <f t="shared" si="174"/>
        <v>22.072330645719362</v>
      </c>
      <c r="BK190" s="29">
        <f t="shared" si="175"/>
        <v>781.93438545525419</v>
      </c>
      <c r="BL190" s="29">
        <f t="shared" si="176"/>
        <v>1700.1112395832542</v>
      </c>
      <c r="BM190" s="14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</row>
    <row r="191" spans="1:119" x14ac:dyDescent="0.25">
      <c r="A191" s="27" t="s">
        <v>8</v>
      </c>
      <c r="B191" s="28">
        <v>1</v>
      </c>
      <c r="C191" s="29">
        <f>C190/2</f>
        <v>194.44499999999999</v>
      </c>
      <c r="D191" s="29">
        <v>24</v>
      </c>
      <c r="E191" s="29">
        <v>609.4</v>
      </c>
      <c r="F191" s="29">
        <v>9.52</v>
      </c>
      <c r="G191" s="29">
        <f t="shared" si="161"/>
        <v>590.36</v>
      </c>
      <c r="H191" s="29">
        <f t="shared" si="162"/>
        <v>0.71</v>
      </c>
      <c r="I191" s="30">
        <v>4.6E-5</v>
      </c>
      <c r="J191" s="29">
        <v>997.6</v>
      </c>
      <c r="K191" s="31">
        <v>7.1980000000000004E-4</v>
      </c>
      <c r="L191" s="32">
        <f t="shared" si="163"/>
        <v>7.2153167602245391E-7</v>
      </c>
      <c r="M191" s="33">
        <f t="shared" si="164"/>
        <v>7.2153167602245389</v>
      </c>
      <c r="N191" s="29">
        <f t="shared" si="165"/>
        <v>580924.73820505687</v>
      </c>
      <c r="O191" s="29">
        <v>12.18</v>
      </c>
      <c r="P191" s="34">
        <v>1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4">
        <v>1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3">
        <f>MMULT(Q191:AW191,Datos!$C$2:$C$34)</f>
        <v>0.68469999999999998</v>
      </c>
      <c r="AY191" s="29">
        <f>(AX191*J191*H191^2/2)</f>
        <v>172.16444627600001</v>
      </c>
      <c r="AZ191" s="29">
        <v>0</v>
      </c>
      <c r="BA191" s="29">
        <f t="shared" si="166"/>
        <v>0.71</v>
      </c>
      <c r="BB191" s="32">
        <v>1.3913373200000001E-2</v>
      </c>
      <c r="BC191" s="35">
        <f t="shared" si="167"/>
        <v>-2.4895143724279478E-9</v>
      </c>
      <c r="BD191" s="36">
        <f t="shared" si="168"/>
        <v>6.0552657050460558E-4</v>
      </c>
      <c r="BE191" s="32">
        <f t="shared" si="169"/>
        <v>5.9381871426389905</v>
      </c>
      <c r="BF191" s="32">
        <f t="shared" si="170"/>
        <v>4.7946937557983679E-6</v>
      </c>
      <c r="BG191" s="32">
        <f t="shared" si="171"/>
        <v>4.7019883520300065E-2</v>
      </c>
      <c r="BH191" s="29">
        <f t="shared" si="172"/>
        <v>0</v>
      </c>
      <c r="BI191" s="29">
        <f t="shared" si="173"/>
        <v>1</v>
      </c>
      <c r="BJ191" s="29">
        <f t="shared" si="174"/>
        <v>5.9381871426389905</v>
      </c>
      <c r="BK191" s="29">
        <f t="shared" si="175"/>
        <v>72.327119397342898</v>
      </c>
      <c r="BL191" s="29">
        <f t="shared" si="176"/>
        <v>244.4915656733429</v>
      </c>
      <c r="BM191" s="14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</row>
    <row r="192" spans="1:119" x14ac:dyDescent="0.25">
      <c r="A192" s="37" t="s">
        <v>9</v>
      </c>
      <c r="B192" s="38">
        <v>1</v>
      </c>
      <c r="C192" s="39">
        <f>C191</f>
        <v>194.44499999999999</v>
      </c>
      <c r="D192" s="39">
        <v>14</v>
      </c>
      <c r="E192" s="39">
        <v>355.6</v>
      </c>
      <c r="F192" s="39">
        <v>9.52</v>
      </c>
      <c r="G192" s="39">
        <f t="shared" si="161"/>
        <v>336.56</v>
      </c>
      <c r="H192" s="39">
        <f t="shared" si="162"/>
        <v>2.19</v>
      </c>
      <c r="I192" s="40">
        <v>4.6E-5</v>
      </c>
      <c r="J192" s="39">
        <v>997.6</v>
      </c>
      <c r="K192" s="41">
        <v>7.1980000000000004E-4</v>
      </c>
      <c r="L192" s="42">
        <f t="shared" si="163"/>
        <v>7.2153167602245391E-7</v>
      </c>
      <c r="M192" s="43">
        <f t="shared" si="164"/>
        <v>7.2153167602245389</v>
      </c>
      <c r="N192" s="39">
        <f t="shared" si="165"/>
        <v>1021530.2037232566</v>
      </c>
      <c r="O192" s="39">
        <v>9.8209999999999997</v>
      </c>
      <c r="P192" s="44">
        <v>1</v>
      </c>
      <c r="Q192" s="44">
        <v>0</v>
      </c>
      <c r="R192" s="44">
        <v>2</v>
      </c>
      <c r="S192" s="44">
        <v>0</v>
      </c>
      <c r="T192" s="44">
        <v>0</v>
      </c>
      <c r="U192" s="44">
        <v>1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4">
        <v>0</v>
      </c>
      <c r="AQ192" s="44">
        <v>0</v>
      </c>
      <c r="AR192" s="44">
        <v>0</v>
      </c>
      <c r="AS192" s="44">
        <v>0</v>
      </c>
      <c r="AT192" s="44">
        <v>1</v>
      </c>
      <c r="AU192" s="44">
        <v>1</v>
      </c>
      <c r="AV192" s="44">
        <v>0</v>
      </c>
      <c r="AW192" s="44">
        <v>1</v>
      </c>
      <c r="AX192" s="43">
        <f>MMULT(Q192:AW192,Datos!$C$2:$C$34)</f>
        <v>1.9591000000000001</v>
      </c>
      <c r="AY192" s="39">
        <f>(AX192*J192*H192^2/2)</f>
        <v>4686.7445075880005</v>
      </c>
      <c r="AZ192" s="39">
        <v>0</v>
      </c>
      <c r="BA192" s="39">
        <f t="shared" si="166"/>
        <v>2.19</v>
      </c>
      <c r="BB192" s="42">
        <v>1.3917251E-2</v>
      </c>
      <c r="BC192" s="45">
        <f t="shared" si="167"/>
        <v>-1.8577837934685704E-8</v>
      </c>
      <c r="BD192" s="46">
        <f t="shared" si="168"/>
        <v>1.0108348059454207E-2</v>
      </c>
      <c r="BE192" s="42">
        <f t="shared" si="169"/>
        <v>99.129031497246601</v>
      </c>
      <c r="BF192" s="42">
        <f t="shared" si="170"/>
        <v>4.5504619748175085E-5</v>
      </c>
      <c r="BG192" s="42">
        <f t="shared" si="171"/>
        <v>0.44624787925344117</v>
      </c>
      <c r="BH192" s="39">
        <f t="shared" si="172"/>
        <v>0</v>
      </c>
      <c r="BI192" s="39">
        <f t="shared" si="173"/>
        <v>1</v>
      </c>
      <c r="BJ192" s="39">
        <f t="shared" si="174"/>
        <v>99.129031497246601</v>
      </c>
      <c r="BK192" s="39">
        <f t="shared" si="175"/>
        <v>973.54621833445879</v>
      </c>
      <c r="BL192" s="39">
        <f t="shared" si="176"/>
        <v>5660.2907259224594</v>
      </c>
      <c r="BM192" s="14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</row>
    <row r="193" spans="1:119" x14ac:dyDescent="0.25">
      <c r="A193" s="11"/>
      <c r="B193" s="12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47">
        <f>SUM(BL187:BL192)</f>
        <v>125537.61217985085</v>
      </c>
      <c r="BM193" s="47" t="s">
        <v>85</v>
      </c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</row>
    <row r="195" spans="1:119" x14ac:dyDescent="0.25">
      <c r="BL195" s="54" t="s">
        <v>65</v>
      </c>
    </row>
    <row r="196" spans="1:119" x14ac:dyDescent="0.25">
      <c r="BL196" s="55" t="s">
        <v>66</v>
      </c>
      <c r="BM196" s="53">
        <v>107.5</v>
      </c>
      <c r="BN196" s="60" t="s">
        <v>74</v>
      </c>
    </row>
    <row r="197" spans="1:119" x14ac:dyDescent="0.25">
      <c r="BL197" s="56" t="s">
        <v>67</v>
      </c>
      <c r="BM197" s="51">
        <v>94.35</v>
      </c>
      <c r="BN197" s="61" t="s">
        <v>74</v>
      </c>
    </row>
    <row r="198" spans="1:119" x14ac:dyDescent="0.25">
      <c r="BL198" s="56" t="s">
        <v>91</v>
      </c>
      <c r="BM198" s="51">
        <f>BM196-BM197</f>
        <v>13.150000000000006</v>
      </c>
      <c r="BN198" s="61" t="s">
        <v>81</v>
      </c>
    </row>
    <row r="199" spans="1:119" x14ac:dyDescent="0.25">
      <c r="BL199" s="56" t="s">
        <v>1</v>
      </c>
      <c r="BM199" s="51">
        <f>J187</f>
        <v>997.6</v>
      </c>
      <c r="BN199" s="61" t="s">
        <v>89</v>
      </c>
    </row>
    <row r="200" spans="1:119" x14ac:dyDescent="0.25">
      <c r="BL200" s="56" t="s">
        <v>94</v>
      </c>
      <c r="BM200" s="51">
        <f>BM199*BM198*9.81</f>
        <v>128691.89640000007</v>
      </c>
      <c r="BN200" s="61" t="s">
        <v>85</v>
      </c>
    </row>
    <row r="201" spans="1:119" x14ac:dyDescent="0.25">
      <c r="BL201" s="56" t="s">
        <v>95</v>
      </c>
      <c r="BM201" s="51">
        <f>BL193+BM200</f>
        <v>254229.50857985092</v>
      </c>
      <c r="BN201" s="61" t="s">
        <v>85</v>
      </c>
    </row>
    <row r="202" spans="1:119" x14ac:dyDescent="0.25">
      <c r="BL202" s="57" t="s">
        <v>70</v>
      </c>
      <c r="BM202" s="52">
        <f>BM201/98100</f>
        <v>2.591534236287981</v>
      </c>
      <c r="BN202" s="62" t="s">
        <v>90</v>
      </c>
    </row>
    <row r="203" spans="1:119" x14ac:dyDescent="0.25">
      <c r="A203" s="69" t="s">
        <v>2</v>
      </c>
      <c r="B203" s="12"/>
      <c r="C203" s="19">
        <v>3100</v>
      </c>
      <c r="D203" s="72" t="s">
        <v>79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</row>
    <row r="204" spans="1:119" x14ac:dyDescent="0.25">
      <c r="A204" s="71" t="s">
        <v>3</v>
      </c>
      <c r="B204" s="12"/>
      <c r="C204" s="39">
        <f>C203/3600</f>
        <v>0.86111111111111116</v>
      </c>
      <c r="D204" s="39" t="s">
        <v>79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</row>
    <row r="205" spans="1:119" x14ac:dyDescent="0.25">
      <c r="A205" s="17" t="s">
        <v>4</v>
      </c>
      <c r="B205" s="18">
        <v>1</v>
      </c>
      <c r="C205" s="19">
        <f>ROUND(C203/3.6,2)</f>
        <v>861.11</v>
      </c>
      <c r="D205" s="19">
        <v>24</v>
      </c>
      <c r="E205" s="19">
        <v>609.4</v>
      </c>
      <c r="F205" s="19">
        <v>9.52</v>
      </c>
      <c r="G205" s="19">
        <f t="shared" ref="G205:G210" si="177">E205-(F205*2)</f>
        <v>590.36</v>
      </c>
      <c r="H205" s="19">
        <f t="shared" ref="H205:H210" si="178">ROUND(0.001*C205/(PI()*(G205/2000)^2),2)</f>
        <v>3.15</v>
      </c>
      <c r="I205" s="20">
        <v>4.6E-5</v>
      </c>
      <c r="J205" s="19">
        <v>997.6</v>
      </c>
      <c r="K205" s="21">
        <v>7.1980000000000004E-4</v>
      </c>
      <c r="L205" s="22">
        <f t="shared" ref="L205:L210" si="179">K205/J205</f>
        <v>7.2153167602245391E-7</v>
      </c>
      <c r="M205" s="23">
        <f t="shared" ref="M205:M210" si="180">L205*10^7</f>
        <v>7.2153167602245389</v>
      </c>
      <c r="N205" s="19">
        <f t="shared" ref="N205:N210" si="181">J205*H205*(G205*0.001)/K205</f>
        <v>2577342.1483745482</v>
      </c>
      <c r="O205" s="19">
        <v>430.76499999999999</v>
      </c>
      <c r="P205" s="24">
        <v>1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12</v>
      </c>
      <c r="AF205" s="24">
        <v>0</v>
      </c>
      <c r="AG205" s="24">
        <v>1</v>
      </c>
      <c r="AH205" s="24">
        <v>1</v>
      </c>
      <c r="AI205" s="24">
        <v>2</v>
      </c>
      <c r="AJ205" s="24">
        <v>1</v>
      </c>
      <c r="AK205" s="24">
        <v>1</v>
      </c>
      <c r="AL205" s="24">
        <v>1</v>
      </c>
      <c r="AM205" s="24">
        <v>1</v>
      </c>
      <c r="AN205" s="24">
        <v>1</v>
      </c>
      <c r="AO205" s="24">
        <v>0</v>
      </c>
      <c r="AP205" s="24">
        <v>0</v>
      </c>
      <c r="AQ205" s="24">
        <v>0</v>
      </c>
      <c r="AR205" s="24">
        <v>0</v>
      </c>
      <c r="AS205" s="24">
        <v>1</v>
      </c>
      <c r="AT205" s="24">
        <v>0</v>
      </c>
      <c r="AU205" s="24">
        <v>0</v>
      </c>
      <c r="AV205" s="24">
        <v>0</v>
      </c>
      <c r="AW205" s="24">
        <v>0</v>
      </c>
      <c r="AX205" s="23">
        <f>MMULT(Q205:AW205,Datos!$C$2:$C$34)</f>
        <v>4.8997999999999999</v>
      </c>
      <c r="AY205" s="19">
        <f>(AX205*J205*(H205^2/2))</f>
        <v>24250.790831399998</v>
      </c>
      <c r="AZ205" s="19">
        <v>0</v>
      </c>
      <c r="BA205" s="19">
        <f t="shared" ref="BA205:BA210" si="182">H205</f>
        <v>3.15</v>
      </c>
      <c r="BB205" s="22">
        <v>1.22110729E-2</v>
      </c>
      <c r="BC205" s="25">
        <f t="shared" ref="BC205:BC210" si="183">-2*LOG((I205/(3.7*(G205/1000)))+(2.51/(N205*SQRT(BB205))))-(1/SQRT(BB205))</f>
        <v>-1.8434786142051962E-8</v>
      </c>
      <c r="BD205" s="26">
        <f t="shared" ref="BD205:BD210" si="184">BB205*(1/(G205*0.001))*(H205^2/(2*9.81))</f>
        <v>1.0460658021951773E-2</v>
      </c>
      <c r="BE205" s="22">
        <f t="shared" ref="BE205:BE210" si="185">BD205*9806.65</f>
        <v>102.58401199097335</v>
      </c>
      <c r="BF205" s="22">
        <f t="shared" ref="BF205:BF210" si="186">(32*K205*H205)/((G205*0.001)^2*J205*9.81)</f>
        <v>2.1272232860232198E-5</v>
      </c>
      <c r="BG205" s="22">
        <f t="shared" ref="BG205:BG210" si="187">BF205*9806.65</f>
        <v>0.20860934237879608</v>
      </c>
      <c r="BH205" s="19">
        <f t="shared" ref="BH205:BH210" si="188">IF(N205&lt;2100,1,IF(N205&gt;4000,0,1-(N205-2100)/(4000-2100)))</f>
        <v>0</v>
      </c>
      <c r="BI205" s="19">
        <f t="shared" ref="BI205:BI210" si="189">IF(N205&gt;4000,1,IF(N205&lt;2100,0,(N205-2100)/(4000-2100)))</f>
        <v>1</v>
      </c>
      <c r="BJ205" s="19">
        <f t="shared" ref="BJ205:BJ210" si="190">(BH205*BF205)+(BI205*BE205)</f>
        <v>102.58401199097335</v>
      </c>
      <c r="BK205" s="19">
        <f t="shared" ref="BK205:BK210" si="191">BJ205*O205*P205</f>
        <v>44189.601925291638</v>
      </c>
      <c r="BL205" s="19">
        <f t="shared" ref="BL205:BL210" si="192">B205*(AY205+AZ205+BK205)</f>
        <v>68440.392756691639</v>
      </c>
      <c r="BM205" s="14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</row>
    <row r="206" spans="1:119" x14ac:dyDescent="0.25">
      <c r="A206" s="27" t="s">
        <v>5</v>
      </c>
      <c r="B206" s="28">
        <v>1</v>
      </c>
      <c r="C206" s="29">
        <f>C205</f>
        <v>861.11</v>
      </c>
      <c r="D206" s="29">
        <v>24</v>
      </c>
      <c r="E206" s="29">
        <v>609.4</v>
      </c>
      <c r="F206" s="29">
        <v>9.52</v>
      </c>
      <c r="G206" s="29">
        <f t="shared" si="177"/>
        <v>590.36</v>
      </c>
      <c r="H206" s="29">
        <f t="shared" si="178"/>
        <v>3.15</v>
      </c>
      <c r="I206" s="30">
        <v>4.6E-5</v>
      </c>
      <c r="J206" s="29">
        <v>997.6</v>
      </c>
      <c r="K206" s="31">
        <v>7.1980000000000004E-4</v>
      </c>
      <c r="L206" s="32">
        <f t="shared" si="179"/>
        <v>7.2153167602245391E-7</v>
      </c>
      <c r="M206" s="33">
        <f t="shared" si="180"/>
        <v>7.2153167602245389</v>
      </c>
      <c r="N206" s="29">
        <f t="shared" si="181"/>
        <v>2577342.1483745482</v>
      </c>
      <c r="O206" s="29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3">
        <f>MMULT(Q206:AW206,Datos!$C$2:$C$34)</f>
        <v>0</v>
      </c>
      <c r="AY206" s="29">
        <f>(AX206*J206*H206^2/2)</f>
        <v>0</v>
      </c>
      <c r="AZ206" s="29">
        <f>0.00212*C203^2</f>
        <v>20373.2</v>
      </c>
      <c r="BA206" s="29">
        <f t="shared" si="182"/>
        <v>3.15</v>
      </c>
      <c r="BB206" s="32">
        <f>BB205</f>
        <v>1.22110729E-2</v>
      </c>
      <c r="BC206" s="35">
        <f t="shared" si="183"/>
        <v>-1.8434786142051962E-8</v>
      </c>
      <c r="BD206" s="36">
        <f t="shared" si="184"/>
        <v>1.0460658021951773E-2</v>
      </c>
      <c r="BE206" s="32">
        <f t="shared" si="185"/>
        <v>102.58401199097335</v>
      </c>
      <c r="BF206" s="32">
        <f t="shared" si="186"/>
        <v>2.1272232860232198E-5</v>
      </c>
      <c r="BG206" s="32">
        <f t="shared" si="187"/>
        <v>0.20860934237879608</v>
      </c>
      <c r="BH206" s="29">
        <f t="shared" si="188"/>
        <v>0</v>
      </c>
      <c r="BI206" s="29">
        <f t="shared" si="189"/>
        <v>1</v>
      </c>
      <c r="BJ206" s="29">
        <f t="shared" si="190"/>
        <v>102.58401199097335</v>
      </c>
      <c r="BK206" s="29">
        <f t="shared" si="191"/>
        <v>0</v>
      </c>
      <c r="BL206" s="29">
        <f t="shared" si="192"/>
        <v>20373.2</v>
      </c>
      <c r="BM206" s="14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</row>
    <row r="207" spans="1:119" x14ac:dyDescent="0.25">
      <c r="A207" s="27" t="s">
        <v>6</v>
      </c>
      <c r="B207" s="28">
        <v>1</v>
      </c>
      <c r="C207" s="29">
        <f>C206</f>
        <v>861.11</v>
      </c>
      <c r="D207" s="29">
        <v>24</v>
      </c>
      <c r="E207" s="29">
        <v>609.4</v>
      </c>
      <c r="F207" s="29">
        <v>9.52</v>
      </c>
      <c r="G207" s="29">
        <f t="shared" si="177"/>
        <v>590.36</v>
      </c>
      <c r="H207" s="29">
        <f t="shared" si="178"/>
        <v>3.15</v>
      </c>
      <c r="I207" s="30">
        <v>4.6E-5</v>
      </c>
      <c r="J207" s="29">
        <v>997.6</v>
      </c>
      <c r="K207" s="31">
        <v>7.1980000000000004E-4</v>
      </c>
      <c r="L207" s="32">
        <f t="shared" si="179"/>
        <v>7.2153167602245391E-7</v>
      </c>
      <c r="M207" s="33">
        <f t="shared" si="180"/>
        <v>7.2153167602245389</v>
      </c>
      <c r="N207" s="29">
        <f t="shared" si="181"/>
        <v>2577342.1483745482</v>
      </c>
      <c r="O207" s="29">
        <v>442.99799999999999</v>
      </c>
      <c r="P207" s="34">
        <v>1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6</v>
      </c>
      <c r="AF207" s="34">
        <v>0</v>
      </c>
      <c r="AG207" s="34">
        <v>0</v>
      </c>
      <c r="AH207" s="34">
        <v>1</v>
      </c>
      <c r="AI207" s="34">
        <v>1</v>
      </c>
      <c r="AJ207" s="34">
        <v>0</v>
      </c>
      <c r="AK207" s="34">
        <v>1</v>
      </c>
      <c r="AL207" s="34">
        <v>1</v>
      </c>
      <c r="AM207" s="34">
        <v>1</v>
      </c>
      <c r="AN207" s="34">
        <v>1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3">
        <f>MMULT(Q207:AW207,Datos!$C$2:$C$34)</f>
        <v>2.0648999999999997</v>
      </c>
      <c r="AY207" s="29">
        <f>(AX207*J207*H207^2/2)</f>
        <v>10219.898360699999</v>
      </c>
      <c r="AZ207" s="29">
        <v>0</v>
      </c>
      <c r="BA207" s="29">
        <f t="shared" si="182"/>
        <v>3.15</v>
      </c>
      <c r="BB207" s="32">
        <f>BB206</f>
        <v>1.22110729E-2</v>
      </c>
      <c r="BC207" s="35">
        <f t="shared" si="183"/>
        <v>-1.8434786142051962E-8</v>
      </c>
      <c r="BD207" s="36">
        <f t="shared" si="184"/>
        <v>1.0460658021951773E-2</v>
      </c>
      <c r="BE207" s="32">
        <f t="shared" si="185"/>
        <v>102.58401199097335</v>
      </c>
      <c r="BF207" s="32">
        <f t="shared" si="186"/>
        <v>2.1272232860232198E-5</v>
      </c>
      <c r="BG207" s="32">
        <f t="shared" si="187"/>
        <v>0.20860934237879608</v>
      </c>
      <c r="BH207" s="29">
        <f t="shared" si="188"/>
        <v>0</v>
      </c>
      <c r="BI207" s="29">
        <f t="shared" si="189"/>
        <v>1</v>
      </c>
      <c r="BJ207" s="29">
        <f t="shared" si="190"/>
        <v>102.58401199097335</v>
      </c>
      <c r="BK207" s="29">
        <f t="shared" si="191"/>
        <v>45444.512143977212</v>
      </c>
      <c r="BL207" s="29">
        <f t="shared" si="192"/>
        <v>55664.410504677209</v>
      </c>
      <c r="BM207" s="14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</row>
    <row r="208" spans="1:119" x14ac:dyDescent="0.25">
      <c r="A208" s="27" t="s">
        <v>7</v>
      </c>
      <c r="B208" s="28">
        <v>1</v>
      </c>
      <c r="C208" s="29">
        <f>C207/2</f>
        <v>430.55500000000001</v>
      </c>
      <c r="D208" s="29">
        <v>24</v>
      </c>
      <c r="E208" s="29">
        <v>609.4</v>
      </c>
      <c r="F208" s="29">
        <v>9.52</v>
      </c>
      <c r="G208" s="29">
        <f t="shared" si="177"/>
        <v>590.36</v>
      </c>
      <c r="H208" s="29">
        <f t="shared" si="178"/>
        <v>1.57</v>
      </c>
      <c r="I208" s="30">
        <v>4.6E-5</v>
      </c>
      <c r="J208" s="29">
        <v>997.6</v>
      </c>
      <c r="K208" s="31">
        <v>7.1980000000000004E-4</v>
      </c>
      <c r="L208" s="32">
        <f t="shared" si="179"/>
        <v>7.2153167602245391E-7</v>
      </c>
      <c r="M208" s="33">
        <f t="shared" si="180"/>
        <v>7.2153167602245389</v>
      </c>
      <c r="N208" s="29">
        <f t="shared" si="181"/>
        <v>1284580.0549041403</v>
      </c>
      <c r="O208" s="29">
        <v>35.426000000000002</v>
      </c>
      <c r="P208" s="34">
        <v>1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1</v>
      </c>
      <c r="AH208" s="34">
        <v>1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3">
        <f>MMULT(Q208:AW208,Datos!$C$2:$C$34)</f>
        <v>0.91289999999999993</v>
      </c>
      <c r="AY208" s="29">
        <f>(AX208*J208*H208^2/2)</f>
        <v>1122.403356348</v>
      </c>
      <c r="AZ208" s="29">
        <v>0</v>
      </c>
      <c r="BA208" s="29">
        <f t="shared" si="182"/>
        <v>1.57</v>
      </c>
      <c r="BB208" s="32">
        <v>1.28163932E-2</v>
      </c>
      <c r="BC208" s="35">
        <f t="shared" si="183"/>
        <v>-3.0556291719108231E-8</v>
      </c>
      <c r="BD208" s="36">
        <f t="shared" si="184"/>
        <v>2.7274022884669828E-3</v>
      </c>
      <c r="BE208" s="32">
        <f t="shared" si="185"/>
        <v>26.746679652194736</v>
      </c>
      <c r="BF208" s="32">
        <f t="shared" si="186"/>
        <v>1.0602350981131605E-5</v>
      </c>
      <c r="BG208" s="32">
        <f t="shared" si="187"/>
        <v>0.10397354524911426</v>
      </c>
      <c r="BH208" s="29">
        <f t="shared" si="188"/>
        <v>0</v>
      </c>
      <c r="BI208" s="29">
        <f t="shared" si="189"/>
        <v>1</v>
      </c>
      <c r="BJ208" s="29">
        <f t="shared" si="190"/>
        <v>26.746679652194736</v>
      </c>
      <c r="BK208" s="29">
        <f t="shared" si="191"/>
        <v>947.52787335865071</v>
      </c>
      <c r="BL208" s="29">
        <f t="shared" si="192"/>
        <v>2069.9312297066508</v>
      </c>
      <c r="BM208" s="14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</row>
    <row r="209" spans="1:119" x14ac:dyDescent="0.25">
      <c r="A209" s="27" t="s">
        <v>8</v>
      </c>
      <c r="B209" s="28">
        <v>1</v>
      </c>
      <c r="C209" s="29">
        <f>C208/2</f>
        <v>215.2775</v>
      </c>
      <c r="D209" s="29">
        <v>24</v>
      </c>
      <c r="E209" s="29">
        <v>609.4</v>
      </c>
      <c r="F209" s="29">
        <v>9.52</v>
      </c>
      <c r="G209" s="29">
        <f t="shared" si="177"/>
        <v>590.36</v>
      </c>
      <c r="H209" s="29">
        <f t="shared" si="178"/>
        <v>0.79</v>
      </c>
      <c r="I209" s="30">
        <v>4.6E-5</v>
      </c>
      <c r="J209" s="29">
        <v>997.6</v>
      </c>
      <c r="K209" s="31">
        <v>7.1980000000000004E-4</v>
      </c>
      <c r="L209" s="32">
        <f t="shared" si="179"/>
        <v>7.2153167602245391E-7</v>
      </c>
      <c r="M209" s="33">
        <f t="shared" si="180"/>
        <v>7.2153167602245389</v>
      </c>
      <c r="N209" s="29">
        <f t="shared" si="181"/>
        <v>646381.04673520417</v>
      </c>
      <c r="O209" s="29">
        <v>12.18</v>
      </c>
      <c r="P209" s="34">
        <v>1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1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3">
        <f>MMULT(Q209:AW209,Datos!$C$2:$C$34)</f>
        <v>0.68469999999999998</v>
      </c>
      <c r="AY209" s="29">
        <f>(AX209*J209*H209^2/2)</f>
        <v>213.14784947600003</v>
      </c>
      <c r="AZ209" s="29">
        <v>0</v>
      </c>
      <c r="BA209" s="29">
        <f t="shared" si="182"/>
        <v>0.79</v>
      </c>
      <c r="BB209" s="32">
        <v>1.37367211E-2</v>
      </c>
      <c r="BC209" s="35">
        <f t="shared" si="183"/>
        <v>-1.4346404952902958E-8</v>
      </c>
      <c r="BD209" s="36">
        <f t="shared" si="184"/>
        <v>7.4015271444369658E-4</v>
      </c>
      <c r="BE209" s="32">
        <f t="shared" si="185"/>
        <v>7.2584186170992773</v>
      </c>
      <c r="BF209" s="32">
        <f t="shared" si="186"/>
        <v>5.3349409395502977E-6</v>
      </c>
      <c r="BG209" s="32">
        <f t="shared" si="187"/>
        <v>5.2317898564840926E-2</v>
      </c>
      <c r="BH209" s="29">
        <f t="shared" si="188"/>
        <v>0</v>
      </c>
      <c r="BI209" s="29">
        <f t="shared" si="189"/>
        <v>1</v>
      </c>
      <c r="BJ209" s="29">
        <f t="shared" si="190"/>
        <v>7.2584186170992773</v>
      </c>
      <c r="BK209" s="29">
        <f t="shared" si="191"/>
        <v>88.40753875626919</v>
      </c>
      <c r="BL209" s="29">
        <f t="shared" si="192"/>
        <v>301.55538823226925</v>
      </c>
      <c r="BM209" s="14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</row>
    <row r="210" spans="1:119" x14ac:dyDescent="0.25">
      <c r="A210" s="37" t="s">
        <v>9</v>
      </c>
      <c r="B210" s="38">
        <v>1</v>
      </c>
      <c r="C210" s="39">
        <f>C209</f>
        <v>215.2775</v>
      </c>
      <c r="D210" s="39">
        <v>14</v>
      </c>
      <c r="E210" s="39">
        <v>355.6</v>
      </c>
      <c r="F210" s="39">
        <v>9.52</v>
      </c>
      <c r="G210" s="39">
        <f t="shared" si="177"/>
        <v>336.56</v>
      </c>
      <c r="H210" s="39">
        <f t="shared" si="178"/>
        <v>2.42</v>
      </c>
      <c r="I210" s="40">
        <v>4.6E-5</v>
      </c>
      <c r="J210" s="39">
        <v>997.6</v>
      </c>
      <c r="K210" s="41">
        <v>7.1980000000000004E-4</v>
      </c>
      <c r="L210" s="42">
        <f t="shared" si="179"/>
        <v>7.2153167602245391E-7</v>
      </c>
      <c r="M210" s="43">
        <f t="shared" si="180"/>
        <v>7.2153167602245389</v>
      </c>
      <c r="N210" s="39">
        <f t="shared" si="181"/>
        <v>1128814.1977215894</v>
      </c>
      <c r="O210" s="39">
        <v>9.8209999999999997</v>
      </c>
      <c r="P210" s="44">
        <v>1</v>
      </c>
      <c r="Q210" s="44">
        <v>0</v>
      </c>
      <c r="R210" s="44">
        <v>2</v>
      </c>
      <c r="S210" s="44">
        <v>0</v>
      </c>
      <c r="T210" s="44">
        <v>0</v>
      </c>
      <c r="U210" s="44">
        <v>1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4">
        <v>0</v>
      </c>
      <c r="AQ210" s="44">
        <v>0</v>
      </c>
      <c r="AR210" s="44">
        <v>0</v>
      </c>
      <c r="AS210" s="44">
        <v>0</v>
      </c>
      <c r="AT210" s="44">
        <v>1</v>
      </c>
      <c r="AU210" s="44">
        <v>1</v>
      </c>
      <c r="AV210" s="44">
        <v>0</v>
      </c>
      <c r="AW210" s="44">
        <v>1</v>
      </c>
      <c r="AX210" s="43">
        <f>MMULT(Q210:AW210,Datos!$C$2:$C$34)</f>
        <v>1.9591000000000001</v>
      </c>
      <c r="AY210" s="39">
        <f>(AX210*J210*H210^2/2)</f>
        <v>5722.8686921120006</v>
      </c>
      <c r="AZ210" s="39">
        <v>0</v>
      </c>
      <c r="BA210" s="39">
        <f t="shared" si="182"/>
        <v>2.42</v>
      </c>
      <c r="BB210" s="42">
        <v>1.3821624100000001E-2</v>
      </c>
      <c r="BC210" s="45">
        <f t="shared" si="183"/>
        <v>-1.3898089790131962E-8</v>
      </c>
      <c r="BD210" s="46">
        <f t="shared" si="184"/>
        <v>1.2258245289457379E-2</v>
      </c>
      <c r="BE210" s="42">
        <f t="shared" si="185"/>
        <v>120.2123211678572</v>
      </c>
      <c r="BF210" s="42">
        <f t="shared" si="186"/>
        <v>5.0283643739992559E-5</v>
      </c>
      <c r="BG210" s="42">
        <f t="shared" si="187"/>
        <v>0.493114094882798</v>
      </c>
      <c r="BH210" s="39">
        <f t="shared" si="188"/>
        <v>0</v>
      </c>
      <c r="BI210" s="39">
        <f t="shared" si="189"/>
        <v>1</v>
      </c>
      <c r="BJ210" s="39">
        <f t="shared" si="190"/>
        <v>120.2123211678572</v>
      </c>
      <c r="BK210" s="39">
        <f t="shared" si="191"/>
        <v>1180.6052061895255</v>
      </c>
      <c r="BL210" s="39">
        <f t="shared" si="192"/>
        <v>6903.4738983015259</v>
      </c>
      <c r="BM210" s="14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</row>
    <row r="211" spans="1:119" x14ac:dyDescent="0.25">
      <c r="A211" s="11"/>
      <c r="B211" s="12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47">
        <f>SUM(BL205:BL210)</f>
        <v>153752.96377760926</v>
      </c>
      <c r="BM211" s="47" t="s">
        <v>85</v>
      </c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</row>
    <row r="213" spans="1:119" x14ac:dyDescent="0.25">
      <c r="BL213" s="54" t="s">
        <v>65</v>
      </c>
    </row>
    <row r="214" spans="1:119" x14ac:dyDescent="0.25">
      <c r="BL214" s="55" t="s">
        <v>66</v>
      </c>
      <c r="BM214" s="53">
        <v>107.5</v>
      </c>
      <c r="BN214" s="60" t="s">
        <v>74</v>
      </c>
    </row>
    <row r="215" spans="1:119" x14ac:dyDescent="0.25">
      <c r="BL215" s="56" t="s">
        <v>67</v>
      </c>
      <c r="BM215" s="51">
        <v>94.35</v>
      </c>
      <c r="BN215" s="61" t="s">
        <v>74</v>
      </c>
    </row>
    <row r="216" spans="1:119" x14ac:dyDescent="0.25">
      <c r="BL216" s="56" t="s">
        <v>91</v>
      </c>
      <c r="BM216" s="51">
        <f>BM214-BM215</f>
        <v>13.150000000000006</v>
      </c>
      <c r="BN216" s="61" t="s">
        <v>81</v>
      </c>
    </row>
    <row r="217" spans="1:119" x14ac:dyDescent="0.25">
      <c r="BL217" s="56" t="s">
        <v>1</v>
      </c>
      <c r="BM217" s="51">
        <f>J205</f>
        <v>997.6</v>
      </c>
      <c r="BN217" s="61" t="s">
        <v>89</v>
      </c>
    </row>
    <row r="218" spans="1:119" x14ac:dyDescent="0.25">
      <c r="BL218" s="56" t="s">
        <v>94</v>
      </c>
      <c r="BM218" s="51">
        <f>BM217*BM216*9.81</f>
        <v>128691.89640000007</v>
      </c>
      <c r="BN218" s="61" t="s">
        <v>85</v>
      </c>
    </row>
    <row r="219" spans="1:119" x14ac:dyDescent="0.25">
      <c r="BL219" s="56" t="s">
        <v>95</v>
      </c>
      <c r="BM219" s="51">
        <f>BL211+BM218</f>
        <v>282444.86017760931</v>
      </c>
      <c r="BN219" s="61" t="s">
        <v>85</v>
      </c>
    </row>
    <row r="220" spans="1:119" x14ac:dyDescent="0.25">
      <c r="BL220" s="57" t="s">
        <v>70</v>
      </c>
      <c r="BM220" s="52">
        <f>BM219/98100</f>
        <v>2.8791524992620725</v>
      </c>
      <c r="BN220" s="62" t="s">
        <v>90</v>
      </c>
    </row>
    <row r="221" spans="1:119" x14ac:dyDescent="0.25">
      <c r="A221" s="69" t="s">
        <v>2</v>
      </c>
      <c r="B221" s="12"/>
      <c r="C221" s="19">
        <v>3400</v>
      </c>
      <c r="D221" s="72" t="s">
        <v>79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</row>
    <row r="222" spans="1:119" x14ac:dyDescent="0.25">
      <c r="A222" s="71" t="s">
        <v>3</v>
      </c>
      <c r="B222" s="12"/>
      <c r="C222" s="39">
        <f>C221/3600</f>
        <v>0.94444444444444442</v>
      </c>
      <c r="D222" s="39" t="s">
        <v>79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</row>
    <row r="223" spans="1:119" x14ac:dyDescent="0.25">
      <c r="A223" s="17" t="s">
        <v>4</v>
      </c>
      <c r="B223" s="18">
        <v>1</v>
      </c>
      <c r="C223" s="19">
        <f>ROUND(C221/3.6,2)</f>
        <v>944.44</v>
      </c>
      <c r="D223" s="19">
        <v>24</v>
      </c>
      <c r="E223" s="19">
        <v>609.4</v>
      </c>
      <c r="F223" s="19">
        <v>9.52</v>
      </c>
      <c r="G223" s="19">
        <f t="shared" ref="G223:G228" si="193">E223-(F223*2)</f>
        <v>590.36</v>
      </c>
      <c r="H223" s="19">
        <f t="shared" ref="H223:H228" si="194">ROUND(0.001*C223/(PI()*(G223/2000)^2),2)</f>
        <v>3.45</v>
      </c>
      <c r="I223" s="20">
        <v>4.6E-5</v>
      </c>
      <c r="J223" s="19">
        <v>997.6</v>
      </c>
      <c r="K223" s="21">
        <v>7.1980000000000004E-4</v>
      </c>
      <c r="L223" s="22">
        <f t="shared" ref="L223:L228" si="195">K223/J223</f>
        <v>7.2153167602245391E-7</v>
      </c>
      <c r="M223" s="23">
        <f t="shared" ref="M223:M228" si="196">L223*10^7</f>
        <v>7.2153167602245389</v>
      </c>
      <c r="N223" s="19">
        <f t="shared" ref="N223:N228" si="197">J223*H223*(G223*0.001)/K223</f>
        <v>2822803.3053626008</v>
      </c>
      <c r="O223" s="19">
        <v>430.76499999999999</v>
      </c>
      <c r="P223" s="24">
        <v>1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12</v>
      </c>
      <c r="AF223" s="24">
        <v>0</v>
      </c>
      <c r="AG223" s="24">
        <v>1</v>
      </c>
      <c r="AH223" s="24">
        <v>1</v>
      </c>
      <c r="AI223" s="24">
        <v>2</v>
      </c>
      <c r="AJ223" s="24">
        <v>1</v>
      </c>
      <c r="AK223" s="24">
        <v>1</v>
      </c>
      <c r="AL223" s="24">
        <v>1</v>
      </c>
      <c r="AM223" s="24">
        <v>1</v>
      </c>
      <c r="AN223" s="24">
        <v>1</v>
      </c>
      <c r="AO223" s="24">
        <v>0</v>
      </c>
      <c r="AP223" s="24">
        <v>0</v>
      </c>
      <c r="AQ223" s="24">
        <v>0</v>
      </c>
      <c r="AR223" s="24">
        <v>0</v>
      </c>
      <c r="AS223" s="24">
        <v>1</v>
      </c>
      <c r="AT223" s="24">
        <v>0</v>
      </c>
      <c r="AU223" s="24">
        <v>0</v>
      </c>
      <c r="AV223" s="24">
        <v>0</v>
      </c>
      <c r="AW223" s="24">
        <v>0</v>
      </c>
      <c r="AX223" s="23">
        <f>MMULT(Q223:AW223,Datos!$C$2:$C$34)</f>
        <v>4.8997999999999999</v>
      </c>
      <c r="AY223" s="19">
        <f>(AX223*J223*(H223^2/2))</f>
        <v>29089.950906600003</v>
      </c>
      <c r="AZ223" s="19">
        <v>0</v>
      </c>
      <c r="BA223" s="19">
        <f t="shared" ref="BA223:BA228" si="198">H223</f>
        <v>3.45</v>
      </c>
      <c r="BB223" s="22">
        <v>1.21519417E-2</v>
      </c>
      <c r="BC223" s="25">
        <f t="shared" ref="BC223:BC228" si="199">-2*LOG((I223/(3.7*(G223/1000)))+(2.51/(N223*SQRT(BB223))))-(1/SQRT(BB223))</f>
        <v>-2.5528240854555406E-8</v>
      </c>
      <c r="BD223" s="26">
        <f t="shared" ref="BD223:BD228" si="200">BB223*(1/(G223*0.001))*(H223^2/(2*9.81))</f>
        <v>1.2487282599025257E-2</v>
      </c>
      <c r="BE223" s="22">
        <f t="shared" ref="BE223:BE228" si="201">BD223*9806.65</f>
        <v>122.45840989973104</v>
      </c>
      <c r="BF223" s="22">
        <f t="shared" ref="BF223:BF228" si="202">(32*K223*H223)/((G223*0.001)^2*J223*9.81)</f>
        <v>2.3298159799301934E-5</v>
      </c>
      <c r="BG223" s="22">
        <f t="shared" ref="BG223:BG228" si="203">BF223*9806.65</f>
        <v>0.22847689879582431</v>
      </c>
      <c r="BH223" s="19">
        <f t="shared" ref="BH223:BH228" si="204">IF(N223&lt;2100,1,IF(N223&gt;4000,0,1-(N223-2100)/(4000-2100)))</f>
        <v>0</v>
      </c>
      <c r="BI223" s="19">
        <f t="shared" ref="BI223:BI228" si="205">IF(N223&gt;4000,1,IF(N223&lt;2100,0,(N223-2100)/(4000-2100)))</f>
        <v>1</v>
      </c>
      <c r="BJ223" s="19">
        <f t="shared" ref="BJ223:BJ228" si="206">(BH223*BF223)+(BI223*BE223)</f>
        <v>122.45840989973104</v>
      </c>
      <c r="BK223" s="19">
        <f t="shared" ref="BK223:BK228" si="207">BJ223*O223*P223</f>
        <v>52750.796940457636</v>
      </c>
      <c r="BL223" s="19">
        <f t="shared" ref="BL223:BL228" si="208">B223*(AY223+AZ223+BK223)</f>
        <v>81840.747847057646</v>
      </c>
      <c r="BM223" s="14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</row>
    <row r="224" spans="1:119" x14ac:dyDescent="0.25">
      <c r="A224" s="27" t="s">
        <v>5</v>
      </c>
      <c r="B224" s="28">
        <v>1</v>
      </c>
      <c r="C224" s="29">
        <f>C223</f>
        <v>944.44</v>
      </c>
      <c r="D224" s="29">
        <v>24</v>
      </c>
      <c r="E224" s="29">
        <v>609.4</v>
      </c>
      <c r="F224" s="29">
        <v>9.52</v>
      </c>
      <c r="G224" s="29">
        <f t="shared" si="193"/>
        <v>590.36</v>
      </c>
      <c r="H224" s="29">
        <f t="shared" si="194"/>
        <v>3.45</v>
      </c>
      <c r="I224" s="30">
        <v>4.6E-5</v>
      </c>
      <c r="J224" s="29">
        <v>997.6</v>
      </c>
      <c r="K224" s="31">
        <v>7.1980000000000004E-4</v>
      </c>
      <c r="L224" s="32">
        <f t="shared" si="195"/>
        <v>7.2153167602245391E-7</v>
      </c>
      <c r="M224" s="33">
        <f t="shared" si="196"/>
        <v>7.2153167602245389</v>
      </c>
      <c r="N224" s="29">
        <f t="shared" si="197"/>
        <v>2822803.3053626008</v>
      </c>
      <c r="O224" s="29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v>0</v>
      </c>
      <c r="AV224" s="34">
        <v>0</v>
      </c>
      <c r="AW224" s="34">
        <v>0</v>
      </c>
      <c r="AX224" s="33">
        <f>MMULT(Q224:AW224,Datos!$C$2:$C$34)</f>
        <v>0</v>
      </c>
      <c r="AY224" s="29">
        <f>(AX224*J224*H224^2/2)</f>
        <v>0</v>
      </c>
      <c r="AZ224" s="29">
        <f>0.00212*C221^2</f>
        <v>24507.200000000001</v>
      </c>
      <c r="BA224" s="29">
        <f t="shared" si="198"/>
        <v>3.45</v>
      </c>
      <c r="BB224" s="32">
        <f>BB223</f>
        <v>1.21519417E-2</v>
      </c>
      <c r="BC224" s="35">
        <f t="shared" si="199"/>
        <v>-2.5528240854555406E-8</v>
      </c>
      <c r="BD224" s="36">
        <f t="shared" si="200"/>
        <v>1.2487282599025257E-2</v>
      </c>
      <c r="BE224" s="32">
        <f t="shared" si="201"/>
        <v>122.45840989973104</v>
      </c>
      <c r="BF224" s="32">
        <f t="shared" si="202"/>
        <v>2.3298159799301934E-5</v>
      </c>
      <c r="BG224" s="32">
        <f t="shared" si="203"/>
        <v>0.22847689879582431</v>
      </c>
      <c r="BH224" s="29">
        <f t="shared" si="204"/>
        <v>0</v>
      </c>
      <c r="BI224" s="29">
        <f t="shared" si="205"/>
        <v>1</v>
      </c>
      <c r="BJ224" s="29">
        <f t="shared" si="206"/>
        <v>122.45840989973104</v>
      </c>
      <c r="BK224" s="29">
        <f t="shared" si="207"/>
        <v>0</v>
      </c>
      <c r="BL224" s="29">
        <f t="shared" si="208"/>
        <v>24507.200000000001</v>
      </c>
      <c r="BM224" s="14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</row>
    <row r="225" spans="1:119" x14ac:dyDescent="0.25">
      <c r="A225" s="27" t="s">
        <v>6</v>
      </c>
      <c r="B225" s="28">
        <v>1</v>
      </c>
      <c r="C225" s="29">
        <f>C224</f>
        <v>944.44</v>
      </c>
      <c r="D225" s="29">
        <v>24</v>
      </c>
      <c r="E225" s="29">
        <v>609.4</v>
      </c>
      <c r="F225" s="29">
        <v>9.52</v>
      </c>
      <c r="G225" s="29">
        <f t="shared" si="193"/>
        <v>590.36</v>
      </c>
      <c r="H225" s="29">
        <f t="shared" si="194"/>
        <v>3.45</v>
      </c>
      <c r="I225" s="30">
        <v>4.6E-5</v>
      </c>
      <c r="J225" s="29">
        <v>997.6</v>
      </c>
      <c r="K225" s="31">
        <v>7.1980000000000004E-4</v>
      </c>
      <c r="L225" s="32">
        <f t="shared" si="195"/>
        <v>7.2153167602245391E-7</v>
      </c>
      <c r="M225" s="33">
        <f t="shared" si="196"/>
        <v>7.2153167602245389</v>
      </c>
      <c r="N225" s="29">
        <f t="shared" si="197"/>
        <v>2822803.3053626008</v>
      </c>
      <c r="O225" s="29">
        <v>442.99799999999999</v>
      </c>
      <c r="P225" s="34">
        <v>1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6</v>
      </c>
      <c r="AF225" s="34">
        <v>0</v>
      </c>
      <c r="AG225" s="34">
        <v>0</v>
      </c>
      <c r="AH225" s="34">
        <v>1</v>
      </c>
      <c r="AI225" s="34">
        <v>1</v>
      </c>
      <c r="AJ225" s="34">
        <v>0</v>
      </c>
      <c r="AK225" s="34">
        <v>1</v>
      </c>
      <c r="AL225" s="34">
        <v>1</v>
      </c>
      <c r="AM225" s="34">
        <v>1</v>
      </c>
      <c r="AN225" s="34">
        <v>1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v>0</v>
      </c>
      <c r="AV225" s="34">
        <v>0</v>
      </c>
      <c r="AW225" s="34">
        <v>0</v>
      </c>
      <c r="AX225" s="33">
        <f>MMULT(Q225:AW225,Datos!$C$2:$C$34)</f>
        <v>2.0648999999999997</v>
      </c>
      <c r="AY225" s="29">
        <f>(AX225*J225*H225^2/2)</f>
        <v>12259.2431583</v>
      </c>
      <c r="AZ225" s="29">
        <v>0</v>
      </c>
      <c r="BA225" s="29">
        <f t="shared" si="198"/>
        <v>3.45</v>
      </c>
      <c r="BB225" s="32">
        <f>BB224</f>
        <v>1.21519417E-2</v>
      </c>
      <c r="BC225" s="35">
        <f t="shared" si="199"/>
        <v>-2.5528240854555406E-8</v>
      </c>
      <c r="BD225" s="36">
        <f t="shared" si="200"/>
        <v>1.2487282599025257E-2</v>
      </c>
      <c r="BE225" s="32">
        <f t="shared" si="201"/>
        <v>122.45840989973104</v>
      </c>
      <c r="BF225" s="32">
        <f t="shared" si="202"/>
        <v>2.3298159799301934E-5</v>
      </c>
      <c r="BG225" s="32">
        <f t="shared" si="203"/>
        <v>0.22847689879582431</v>
      </c>
      <c r="BH225" s="29">
        <f t="shared" si="204"/>
        <v>0</v>
      </c>
      <c r="BI225" s="29">
        <f t="shared" si="205"/>
        <v>1</v>
      </c>
      <c r="BJ225" s="29">
        <f t="shared" si="206"/>
        <v>122.45840989973104</v>
      </c>
      <c r="BK225" s="29">
        <f t="shared" si="207"/>
        <v>54248.830668761046</v>
      </c>
      <c r="BL225" s="29">
        <f t="shared" si="208"/>
        <v>66508.073827061045</v>
      </c>
      <c r="BM225" s="14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</row>
    <row r="226" spans="1:119" x14ac:dyDescent="0.25">
      <c r="A226" s="27" t="s">
        <v>7</v>
      </c>
      <c r="B226" s="28">
        <v>1</v>
      </c>
      <c r="C226" s="29">
        <f>C225/2</f>
        <v>472.22</v>
      </c>
      <c r="D226" s="29">
        <v>24</v>
      </c>
      <c r="E226" s="29">
        <v>609.4</v>
      </c>
      <c r="F226" s="29">
        <v>9.52</v>
      </c>
      <c r="G226" s="29">
        <f t="shared" si="193"/>
        <v>590.36</v>
      </c>
      <c r="H226" s="29">
        <f t="shared" si="194"/>
        <v>1.73</v>
      </c>
      <c r="I226" s="30">
        <v>4.6E-5</v>
      </c>
      <c r="J226" s="29">
        <v>997.6</v>
      </c>
      <c r="K226" s="31">
        <v>7.1980000000000004E-4</v>
      </c>
      <c r="L226" s="32">
        <f t="shared" si="195"/>
        <v>7.2153167602245391E-7</v>
      </c>
      <c r="M226" s="33">
        <f t="shared" si="196"/>
        <v>7.2153167602245389</v>
      </c>
      <c r="N226" s="29">
        <f t="shared" si="197"/>
        <v>1415492.6719644344</v>
      </c>
      <c r="O226" s="29">
        <v>35.426000000000002</v>
      </c>
      <c r="P226" s="34">
        <v>1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1</v>
      </c>
      <c r="AH226" s="34">
        <v>1</v>
      </c>
      <c r="AI226" s="34">
        <v>0</v>
      </c>
      <c r="AJ226" s="34">
        <v>0</v>
      </c>
      <c r="AK226" s="34">
        <v>0</v>
      </c>
      <c r="AL226" s="34">
        <v>0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3">
        <f>MMULT(Q226:AW226,Datos!$C$2:$C$34)</f>
        <v>0.91289999999999993</v>
      </c>
      <c r="AY226" s="29">
        <f>(AX226*J226*H226^2/2)</f>
        <v>1362.8305429080001</v>
      </c>
      <c r="AZ226" s="29">
        <v>0</v>
      </c>
      <c r="BA226" s="29">
        <f t="shared" si="198"/>
        <v>1.73</v>
      </c>
      <c r="BB226" s="32">
        <v>1.27140746E-2</v>
      </c>
      <c r="BC226" s="35">
        <f t="shared" si="199"/>
        <v>7.7230666306604689E-11</v>
      </c>
      <c r="BD226" s="36">
        <f t="shared" si="200"/>
        <v>3.2851941021232122E-3</v>
      </c>
      <c r="BE226" s="32">
        <f t="shared" si="201"/>
        <v>32.216748741586599</v>
      </c>
      <c r="BF226" s="32">
        <f t="shared" si="202"/>
        <v>1.1682845348635462E-5</v>
      </c>
      <c r="BG226" s="32">
        <f t="shared" si="203"/>
        <v>0.11456957533819595</v>
      </c>
      <c r="BH226" s="29">
        <f t="shared" si="204"/>
        <v>0</v>
      </c>
      <c r="BI226" s="29">
        <f t="shared" si="205"/>
        <v>1</v>
      </c>
      <c r="BJ226" s="29">
        <f t="shared" si="206"/>
        <v>32.216748741586599</v>
      </c>
      <c r="BK226" s="29">
        <f t="shared" si="207"/>
        <v>1141.310540919447</v>
      </c>
      <c r="BL226" s="29">
        <f t="shared" si="208"/>
        <v>2504.1410838274469</v>
      </c>
      <c r="BM226" s="14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</row>
    <row r="227" spans="1:119" x14ac:dyDescent="0.25">
      <c r="A227" s="27" t="s">
        <v>8</v>
      </c>
      <c r="B227" s="28">
        <v>1</v>
      </c>
      <c r="C227" s="29">
        <f>C226/2</f>
        <v>236.11</v>
      </c>
      <c r="D227" s="29">
        <v>24</v>
      </c>
      <c r="E227" s="29">
        <v>609.4</v>
      </c>
      <c r="F227" s="29">
        <v>9.52</v>
      </c>
      <c r="G227" s="29">
        <f t="shared" si="193"/>
        <v>590.36</v>
      </c>
      <c r="H227" s="29">
        <f t="shared" si="194"/>
        <v>0.86</v>
      </c>
      <c r="I227" s="30">
        <v>4.6E-5</v>
      </c>
      <c r="J227" s="29">
        <v>997.6</v>
      </c>
      <c r="K227" s="31">
        <v>7.1980000000000004E-4</v>
      </c>
      <c r="L227" s="32">
        <f t="shared" si="195"/>
        <v>7.2153167602245391E-7</v>
      </c>
      <c r="M227" s="33">
        <f t="shared" si="196"/>
        <v>7.2153167602245389</v>
      </c>
      <c r="N227" s="29">
        <f t="shared" si="197"/>
        <v>703655.31669908308</v>
      </c>
      <c r="O227" s="29">
        <v>12.18</v>
      </c>
      <c r="P227" s="34">
        <v>1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1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3">
        <f>MMULT(Q227:AW227,Datos!$C$2:$C$34)</f>
        <v>0.68469999999999998</v>
      </c>
      <c r="AY227" s="29">
        <f>(AX227*J227*H227^2/2)</f>
        <v>252.59437505599999</v>
      </c>
      <c r="AZ227" s="29">
        <v>0</v>
      </c>
      <c r="BA227" s="29">
        <f t="shared" si="198"/>
        <v>0.86</v>
      </c>
      <c r="BB227" s="32">
        <v>1.36030306E-2</v>
      </c>
      <c r="BC227" s="35">
        <f t="shared" si="199"/>
        <v>-3.0541801976369243E-8</v>
      </c>
      <c r="BD227" s="36">
        <f t="shared" si="200"/>
        <v>8.6859365064071532E-4</v>
      </c>
      <c r="BE227" s="32">
        <f t="shared" si="201"/>
        <v>8.5179939240557712</v>
      </c>
      <c r="BF227" s="32">
        <f t="shared" si="202"/>
        <v>5.8076572253332342E-6</v>
      </c>
      <c r="BG227" s="32">
        <f t="shared" si="203"/>
        <v>5.6953661728814158E-2</v>
      </c>
      <c r="BH227" s="29">
        <f t="shared" si="204"/>
        <v>0</v>
      </c>
      <c r="BI227" s="29">
        <f t="shared" si="205"/>
        <v>1</v>
      </c>
      <c r="BJ227" s="29">
        <f t="shared" si="206"/>
        <v>8.5179939240557712</v>
      </c>
      <c r="BK227" s="29">
        <f t="shared" si="207"/>
        <v>103.74916599499929</v>
      </c>
      <c r="BL227" s="29">
        <f t="shared" si="208"/>
        <v>356.34354105099931</v>
      </c>
      <c r="BM227" s="14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</row>
    <row r="228" spans="1:119" x14ac:dyDescent="0.25">
      <c r="A228" s="37" t="s">
        <v>9</v>
      </c>
      <c r="B228" s="38">
        <v>1</v>
      </c>
      <c r="C228" s="39">
        <f>C227</f>
        <v>236.11</v>
      </c>
      <c r="D228" s="39">
        <v>14</v>
      </c>
      <c r="E228" s="39">
        <v>355.6</v>
      </c>
      <c r="F228" s="39">
        <v>9.52</v>
      </c>
      <c r="G228" s="39">
        <f t="shared" si="193"/>
        <v>336.56</v>
      </c>
      <c r="H228" s="39">
        <f t="shared" si="194"/>
        <v>2.65</v>
      </c>
      <c r="I228" s="40">
        <v>4.6E-5</v>
      </c>
      <c r="J228" s="39">
        <v>997.6</v>
      </c>
      <c r="K228" s="41">
        <v>7.1980000000000004E-4</v>
      </c>
      <c r="L228" s="42">
        <f t="shared" si="195"/>
        <v>7.2153167602245391E-7</v>
      </c>
      <c r="M228" s="43">
        <f t="shared" si="196"/>
        <v>7.2153167602245389</v>
      </c>
      <c r="N228" s="39">
        <f t="shared" si="197"/>
        <v>1236098.1917199222</v>
      </c>
      <c r="O228" s="39">
        <v>9.8209999999999997</v>
      </c>
      <c r="P228" s="44">
        <v>1</v>
      </c>
      <c r="Q228" s="44">
        <v>0</v>
      </c>
      <c r="R228" s="44">
        <v>2</v>
      </c>
      <c r="S228" s="44">
        <v>0</v>
      </c>
      <c r="T228" s="44">
        <v>0</v>
      </c>
      <c r="U228" s="44">
        <v>1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4">
        <v>0</v>
      </c>
      <c r="AQ228" s="44">
        <v>0</v>
      </c>
      <c r="AR228" s="44">
        <v>0</v>
      </c>
      <c r="AS228" s="44">
        <v>0</v>
      </c>
      <c r="AT228" s="44">
        <v>1</v>
      </c>
      <c r="AU228" s="44">
        <v>1</v>
      </c>
      <c r="AV228" s="44">
        <v>0</v>
      </c>
      <c r="AW228" s="44">
        <v>1</v>
      </c>
      <c r="AX228" s="43">
        <f>MMULT(Q228:AW228,Datos!$C$2:$C$34)</f>
        <v>1.9591000000000001</v>
      </c>
      <c r="AY228" s="39">
        <f>(AX228*J228*H228^2/2)</f>
        <v>6862.3805393000002</v>
      </c>
      <c r="AZ228" s="39">
        <v>0</v>
      </c>
      <c r="BA228" s="39">
        <f t="shared" si="198"/>
        <v>2.65</v>
      </c>
      <c r="BB228" s="42">
        <v>1.37404283E-2</v>
      </c>
      <c r="BC228" s="45">
        <f t="shared" si="199"/>
        <v>-2.8164167886757241E-8</v>
      </c>
      <c r="BD228" s="46">
        <f t="shared" si="200"/>
        <v>1.461270160757476E-2</v>
      </c>
      <c r="BE228" s="42">
        <f t="shared" si="201"/>
        <v>143.301650219923</v>
      </c>
      <c r="BF228" s="42">
        <f t="shared" si="202"/>
        <v>5.5062667731810039E-5</v>
      </c>
      <c r="BG228" s="42">
        <f t="shared" si="203"/>
        <v>0.53998031051215489</v>
      </c>
      <c r="BH228" s="39">
        <f t="shared" si="204"/>
        <v>0</v>
      </c>
      <c r="BI228" s="39">
        <f t="shared" si="205"/>
        <v>1</v>
      </c>
      <c r="BJ228" s="39">
        <f t="shared" si="206"/>
        <v>143.301650219923</v>
      </c>
      <c r="BK228" s="39">
        <f t="shared" si="207"/>
        <v>1407.3655068098637</v>
      </c>
      <c r="BL228" s="39">
        <f t="shared" si="208"/>
        <v>8269.7460461098635</v>
      </c>
      <c r="BM228" s="14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</row>
    <row r="229" spans="1:119" x14ac:dyDescent="0.25">
      <c r="A229" s="11"/>
      <c r="B229" s="12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47">
        <f>SUM(BL223:BL228)</f>
        <v>183986.252345107</v>
      </c>
      <c r="BM229" s="47" t="s">
        <v>85</v>
      </c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</row>
    <row r="231" spans="1:119" x14ac:dyDescent="0.25">
      <c r="BL231" s="54" t="s">
        <v>65</v>
      </c>
    </row>
    <row r="232" spans="1:119" x14ac:dyDescent="0.25">
      <c r="BL232" s="55" t="s">
        <v>66</v>
      </c>
      <c r="BM232" s="53">
        <v>107.5</v>
      </c>
      <c r="BN232" s="60" t="s">
        <v>74</v>
      </c>
    </row>
    <row r="233" spans="1:119" x14ac:dyDescent="0.25">
      <c r="BL233" s="56" t="s">
        <v>67</v>
      </c>
      <c r="BM233" s="51">
        <v>94.35</v>
      </c>
      <c r="BN233" s="61" t="s">
        <v>74</v>
      </c>
    </row>
    <row r="234" spans="1:119" x14ac:dyDescent="0.25">
      <c r="BL234" s="56" t="s">
        <v>91</v>
      </c>
      <c r="BM234" s="51">
        <f>BM232-BM233</f>
        <v>13.150000000000006</v>
      </c>
      <c r="BN234" s="61" t="s">
        <v>81</v>
      </c>
    </row>
    <row r="235" spans="1:119" x14ac:dyDescent="0.25">
      <c r="BL235" s="56" t="s">
        <v>1</v>
      </c>
      <c r="BM235" s="51">
        <f>J223</f>
        <v>997.6</v>
      </c>
      <c r="BN235" s="61" t="s">
        <v>89</v>
      </c>
    </row>
    <row r="236" spans="1:119" x14ac:dyDescent="0.25">
      <c r="BL236" s="56" t="s">
        <v>94</v>
      </c>
      <c r="BM236" s="51">
        <f>BM235*BM234*9.81</f>
        <v>128691.89640000007</v>
      </c>
      <c r="BN236" s="61" t="s">
        <v>85</v>
      </c>
    </row>
    <row r="237" spans="1:119" x14ac:dyDescent="0.25">
      <c r="BL237" s="56" t="s">
        <v>95</v>
      </c>
      <c r="BM237" s="51">
        <f>BL229+BM236</f>
        <v>312678.14874510706</v>
      </c>
      <c r="BN237" s="61" t="s">
        <v>85</v>
      </c>
    </row>
    <row r="238" spans="1:119" x14ac:dyDescent="0.25">
      <c r="BL238" s="57" t="s">
        <v>70</v>
      </c>
      <c r="BM238" s="52">
        <f>BM237/98100</f>
        <v>3.1873409658012952</v>
      </c>
      <c r="BN238" s="62" t="s">
        <v>90</v>
      </c>
    </row>
    <row r="239" spans="1:119" x14ac:dyDescent="0.25">
      <c r="A239" s="69" t="s">
        <v>2</v>
      </c>
      <c r="B239" s="12"/>
      <c r="C239" s="19">
        <v>3700</v>
      </c>
      <c r="D239" s="72" t="s">
        <v>79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</row>
    <row r="240" spans="1:119" x14ac:dyDescent="0.25">
      <c r="A240" s="71" t="s">
        <v>3</v>
      </c>
      <c r="B240" s="12"/>
      <c r="C240" s="39">
        <f>C239/3600</f>
        <v>1.0277777777777777</v>
      </c>
      <c r="D240" s="39" t="s">
        <v>79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</row>
    <row r="241" spans="1:119" x14ac:dyDescent="0.25">
      <c r="A241" s="17" t="s">
        <v>4</v>
      </c>
      <c r="B241" s="18">
        <v>1</v>
      </c>
      <c r="C241" s="19">
        <f>ROUND(C239/3.6,2)</f>
        <v>1027.78</v>
      </c>
      <c r="D241" s="19">
        <v>24</v>
      </c>
      <c r="E241" s="19">
        <v>609.4</v>
      </c>
      <c r="F241" s="19">
        <v>9.52</v>
      </c>
      <c r="G241" s="19">
        <f t="shared" ref="G241:G246" si="209">E241-(F241*2)</f>
        <v>590.36</v>
      </c>
      <c r="H241" s="19">
        <f t="shared" ref="H241:H246" si="210">ROUND(0.001*C241/(PI()*(G241/2000)^2),2)</f>
        <v>3.75</v>
      </c>
      <c r="I241" s="20">
        <v>4.6E-5</v>
      </c>
      <c r="J241" s="19">
        <v>997.6</v>
      </c>
      <c r="K241" s="21">
        <v>7.1980000000000004E-4</v>
      </c>
      <c r="L241" s="22">
        <f t="shared" ref="L241:L246" si="211">K241/J241</f>
        <v>7.2153167602245391E-7</v>
      </c>
      <c r="M241" s="23">
        <f t="shared" ref="M241:M246" si="212">L241*10^7</f>
        <v>7.2153167602245389</v>
      </c>
      <c r="N241" s="19">
        <f t="shared" ref="N241:N246" si="213">J241*H241*(G241*0.001)/K241</f>
        <v>3068264.4623506526</v>
      </c>
      <c r="O241" s="19">
        <v>430.76499999999999</v>
      </c>
      <c r="P241" s="24">
        <v>1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12</v>
      </c>
      <c r="AF241" s="24">
        <v>0</v>
      </c>
      <c r="AG241" s="24">
        <v>1</v>
      </c>
      <c r="AH241" s="24">
        <v>1</v>
      </c>
      <c r="AI241" s="24">
        <v>2</v>
      </c>
      <c r="AJ241" s="24">
        <v>1</v>
      </c>
      <c r="AK241" s="24">
        <v>1</v>
      </c>
      <c r="AL241" s="24">
        <v>1</v>
      </c>
      <c r="AM241" s="24">
        <v>1</v>
      </c>
      <c r="AN241" s="24">
        <v>1</v>
      </c>
      <c r="AO241" s="24">
        <v>0</v>
      </c>
      <c r="AP241" s="24">
        <v>0</v>
      </c>
      <c r="AQ241" s="24">
        <v>0</v>
      </c>
      <c r="AR241" s="24">
        <v>0</v>
      </c>
      <c r="AS241" s="24">
        <v>1</v>
      </c>
      <c r="AT241" s="24">
        <v>0</v>
      </c>
      <c r="AU241" s="24">
        <v>0</v>
      </c>
      <c r="AV241" s="24">
        <v>0</v>
      </c>
      <c r="AW241" s="24">
        <v>0</v>
      </c>
      <c r="AX241" s="23">
        <f>MMULT(Q241:AW241,Datos!$C$2:$C$34)</f>
        <v>4.8997999999999999</v>
      </c>
      <c r="AY241" s="19">
        <f>(AX241*J241*(H241^2/2))</f>
        <v>34369.034625</v>
      </c>
      <c r="AZ241" s="19">
        <v>0</v>
      </c>
      <c r="BA241" s="19">
        <f t="shared" ref="BA241:BA246" si="214">H241</f>
        <v>3.75</v>
      </c>
      <c r="BB241" s="22">
        <v>1.2101231299999999E-2</v>
      </c>
      <c r="BC241" s="25">
        <f t="shared" ref="BC241:BC246" si="215">-2*LOG((I241/(3.7*(G241/1000)))+(2.51/(N241*SQRT(BB241))))-(1/SQRT(BB241))</f>
        <v>-4.3820591599796899E-10</v>
      </c>
      <c r="BD241" s="26">
        <f t="shared" ref="BD241:BD246" si="216">BB241*(1/(G241*0.001))*(H241^2/(2*9.81))</f>
        <v>1.469183933349485E-2</v>
      </c>
      <c r="BE241" s="22">
        <f t="shared" ref="BE241:BE246" si="217">BD241*9806.65</f>
        <v>144.07772619981725</v>
      </c>
      <c r="BF241" s="22">
        <f t="shared" ref="BF241:BF246" si="218">(32*K241*H241)/((G241*0.001)^2*J241*9.81)</f>
        <v>2.5324086738371667E-5</v>
      </c>
      <c r="BG241" s="22">
        <f t="shared" ref="BG241:BG246" si="219">BF241*9806.65</f>
        <v>0.24834445521285251</v>
      </c>
      <c r="BH241" s="19">
        <f t="shared" ref="BH241:BH246" si="220">IF(N241&lt;2100,1,IF(N241&gt;4000,0,1-(N241-2100)/(4000-2100)))</f>
        <v>0</v>
      </c>
      <c r="BI241" s="19">
        <f t="shared" ref="BI241:BI246" si="221">IF(N241&gt;4000,1,IF(N241&lt;2100,0,(N241-2100)/(4000-2100)))</f>
        <v>1</v>
      </c>
      <c r="BJ241" s="19">
        <f t="shared" ref="BJ241:BJ246" si="222">(BH241*BF241)+(BI241*BE241)</f>
        <v>144.07772619981725</v>
      </c>
      <c r="BK241" s="19">
        <f t="shared" ref="BK241:BK246" si="223">BJ241*O241*P241</f>
        <v>62063.641726464273</v>
      </c>
      <c r="BL241" s="19">
        <f t="shared" ref="BL241:BL246" si="224">B241*(AY241+AZ241+BK241)</f>
        <v>96432.676351464266</v>
      </c>
      <c r="BM241" s="14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</row>
    <row r="242" spans="1:119" x14ac:dyDescent="0.25">
      <c r="A242" s="27" t="s">
        <v>5</v>
      </c>
      <c r="B242" s="28">
        <v>1</v>
      </c>
      <c r="C242" s="29">
        <f>C241</f>
        <v>1027.78</v>
      </c>
      <c r="D242" s="29">
        <v>24</v>
      </c>
      <c r="E242" s="29">
        <v>609.4</v>
      </c>
      <c r="F242" s="29">
        <v>9.52</v>
      </c>
      <c r="G242" s="29">
        <f t="shared" si="209"/>
        <v>590.36</v>
      </c>
      <c r="H242" s="29">
        <f t="shared" si="210"/>
        <v>3.75</v>
      </c>
      <c r="I242" s="30">
        <v>4.6E-5</v>
      </c>
      <c r="J242" s="29">
        <v>997.6</v>
      </c>
      <c r="K242" s="31">
        <v>7.1980000000000004E-4</v>
      </c>
      <c r="L242" s="32">
        <f t="shared" si="211"/>
        <v>7.2153167602245391E-7</v>
      </c>
      <c r="M242" s="33">
        <f t="shared" si="212"/>
        <v>7.2153167602245389</v>
      </c>
      <c r="N242" s="29">
        <f t="shared" si="213"/>
        <v>3068264.4623506526</v>
      </c>
      <c r="O242" s="29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3">
        <f>MMULT(Q242:AW242,Datos!$C$2:$C$34)</f>
        <v>0</v>
      </c>
      <c r="AY242" s="29">
        <f>(AX242*J242*H242^2/2)</f>
        <v>0</v>
      </c>
      <c r="AZ242" s="29">
        <f>0.00212*C239^2</f>
        <v>29022.799999999999</v>
      </c>
      <c r="BA242" s="29">
        <f t="shared" si="214"/>
        <v>3.75</v>
      </c>
      <c r="BB242" s="32">
        <f>BB241</f>
        <v>1.2101231299999999E-2</v>
      </c>
      <c r="BC242" s="35">
        <f t="shared" si="215"/>
        <v>-4.3820591599796899E-10</v>
      </c>
      <c r="BD242" s="36">
        <f t="shared" si="216"/>
        <v>1.469183933349485E-2</v>
      </c>
      <c r="BE242" s="32">
        <f t="shared" si="217"/>
        <v>144.07772619981725</v>
      </c>
      <c r="BF242" s="32">
        <f t="shared" si="218"/>
        <v>2.5324086738371667E-5</v>
      </c>
      <c r="BG242" s="32">
        <f t="shared" si="219"/>
        <v>0.24834445521285251</v>
      </c>
      <c r="BH242" s="29">
        <f t="shared" si="220"/>
        <v>0</v>
      </c>
      <c r="BI242" s="29">
        <f t="shared" si="221"/>
        <v>1</v>
      </c>
      <c r="BJ242" s="29">
        <f t="shared" si="222"/>
        <v>144.07772619981725</v>
      </c>
      <c r="BK242" s="29">
        <f t="shared" si="223"/>
        <v>0</v>
      </c>
      <c r="BL242" s="29">
        <f t="shared" si="224"/>
        <v>29022.799999999999</v>
      </c>
      <c r="BM242" s="14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</row>
    <row r="243" spans="1:119" x14ac:dyDescent="0.25">
      <c r="A243" s="27" t="s">
        <v>6</v>
      </c>
      <c r="B243" s="28">
        <v>1</v>
      </c>
      <c r="C243" s="29">
        <f>C242</f>
        <v>1027.78</v>
      </c>
      <c r="D243" s="29">
        <v>24</v>
      </c>
      <c r="E243" s="29">
        <v>609.4</v>
      </c>
      <c r="F243" s="29">
        <v>9.52</v>
      </c>
      <c r="G243" s="29">
        <f t="shared" si="209"/>
        <v>590.36</v>
      </c>
      <c r="H243" s="29">
        <f t="shared" si="210"/>
        <v>3.75</v>
      </c>
      <c r="I243" s="30">
        <v>4.6E-5</v>
      </c>
      <c r="J243" s="29">
        <v>997.6</v>
      </c>
      <c r="K243" s="31">
        <v>7.1980000000000004E-4</v>
      </c>
      <c r="L243" s="32">
        <f t="shared" si="211"/>
        <v>7.2153167602245391E-7</v>
      </c>
      <c r="M243" s="33">
        <f t="shared" si="212"/>
        <v>7.2153167602245389</v>
      </c>
      <c r="N243" s="29">
        <f t="shared" si="213"/>
        <v>3068264.4623506526</v>
      </c>
      <c r="O243" s="29">
        <v>442.99799999999999</v>
      </c>
      <c r="P243" s="34">
        <v>1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6</v>
      </c>
      <c r="AF243" s="34">
        <v>0</v>
      </c>
      <c r="AG243" s="34">
        <v>0</v>
      </c>
      <c r="AH243" s="34">
        <v>1</v>
      </c>
      <c r="AI243" s="34">
        <v>1</v>
      </c>
      <c r="AJ243" s="34">
        <v>0</v>
      </c>
      <c r="AK243" s="34">
        <v>1</v>
      </c>
      <c r="AL243" s="34">
        <v>1</v>
      </c>
      <c r="AM243" s="34">
        <v>1</v>
      </c>
      <c r="AN243" s="34">
        <v>1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0</v>
      </c>
      <c r="AW243" s="34">
        <v>0</v>
      </c>
      <c r="AX243" s="33">
        <f>MMULT(Q243:AW243,Datos!$C$2:$C$34)</f>
        <v>2.0648999999999997</v>
      </c>
      <c r="AY243" s="29">
        <f>(AX243*J243*H243^2/2)</f>
        <v>14483.982937499999</v>
      </c>
      <c r="AZ243" s="29">
        <v>0</v>
      </c>
      <c r="BA243" s="29">
        <f t="shared" si="214"/>
        <v>3.75</v>
      </c>
      <c r="BB243" s="32">
        <f>BB242</f>
        <v>1.2101231299999999E-2</v>
      </c>
      <c r="BC243" s="35">
        <f t="shared" si="215"/>
        <v>-4.3820591599796899E-10</v>
      </c>
      <c r="BD243" s="36">
        <f t="shared" si="216"/>
        <v>1.469183933349485E-2</v>
      </c>
      <c r="BE243" s="32">
        <f t="shared" si="217"/>
        <v>144.07772619981725</v>
      </c>
      <c r="BF243" s="32">
        <f t="shared" si="218"/>
        <v>2.5324086738371667E-5</v>
      </c>
      <c r="BG243" s="32">
        <f t="shared" si="219"/>
        <v>0.24834445521285251</v>
      </c>
      <c r="BH243" s="29">
        <f t="shared" si="220"/>
        <v>0</v>
      </c>
      <c r="BI243" s="29">
        <f t="shared" si="221"/>
        <v>1</v>
      </c>
      <c r="BJ243" s="29">
        <f t="shared" si="222"/>
        <v>144.07772619981725</v>
      </c>
      <c r="BK243" s="29">
        <f t="shared" si="223"/>
        <v>63826.144551066638</v>
      </c>
      <c r="BL243" s="29">
        <f t="shared" si="224"/>
        <v>78310.127488566635</v>
      </c>
      <c r="BM243" s="14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</row>
    <row r="244" spans="1:119" x14ac:dyDescent="0.25">
      <c r="A244" s="27" t="s">
        <v>7</v>
      </c>
      <c r="B244" s="28">
        <v>1</v>
      </c>
      <c r="C244" s="29">
        <f>C243/2</f>
        <v>513.89</v>
      </c>
      <c r="D244" s="29">
        <v>24</v>
      </c>
      <c r="E244" s="29">
        <v>609.4</v>
      </c>
      <c r="F244" s="29">
        <v>9.52</v>
      </c>
      <c r="G244" s="29">
        <f t="shared" si="209"/>
        <v>590.36</v>
      </c>
      <c r="H244" s="29">
        <f t="shared" si="210"/>
        <v>1.88</v>
      </c>
      <c r="I244" s="30">
        <v>4.6E-5</v>
      </c>
      <c r="J244" s="29">
        <v>997.6</v>
      </c>
      <c r="K244" s="31">
        <v>7.1980000000000004E-4</v>
      </c>
      <c r="L244" s="32">
        <f t="shared" si="211"/>
        <v>7.2153167602245391E-7</v>
      </c>
      <c r="M244" s="33">
        <f t="shared" si="212"/>
        <v>7.2153167602245389</v>
      </c>
      <c r="N244" s="29">
        <f t="shared" si="213"/>
        <v>1538223.2504584605</v>
      </c>
      <c r="O244" s="29">
        <v>35.426000000000002</v>
      </c>
      <c r="P244" s="34">
        <v>1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1</v>
      </c>
      <c r="AH244" s="34">
        <v>1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0</v>
      </c>
      <c r="AW244" s="34">
        <v>0</v>
      </c>
      <c r="AX244" s="33">
        <f>MMULT(Q244:AW244,Datos!$C$2:$C$34)</f>
        <v>0.91289999999999993</v>
      </c>
      <c r="AY244" s="29">
        <f>(AX244*J244*H244^2/2)</f>
        <v>1609.4050154879999</v>
      </c>
      <c r="AZ244" s="29">
        <v>0</v>
      </c>
      <c r="BA244" s="29">
        <f t="shared" si="214"/>
        <v>1.88</v>
      </c>
      <c r="BB244" s="32">
        <v>1.26313628E-2</v>
      </c>
      <c r="BC244" s="35">
        <f t="shared" si="215"/>
        <v>-1.3585344404987154E-8</v>
      </c>
      <c r="BD244" s="36">
        <f t="shared" si="216"/>
        <v>3.8543396317000439E-3</v>
      </c>
      <c r="BE244" s="32">
        <f t="shared" si="217"/>
        <v>37.798159749211237</v>
      </c>
      <c r="BF244" s="32">
        <f t="shared" si="218"/>
        <v>1.2695808818170328E-5</v>
      </c>
      <c r="BG244" s="32">
        <f t="shared" si="219"/>
        <v>0.12450335354671005</v>
      </c>
      <c r="BH244" s="29">
        <f t="shared" si="220"/>
        <v>0</v>
      </c>
      <c r="BI244" s="29">
        <f t="shared" si="221"/>
        <v>1</v>
      </c>
      <c r="BJ244" s="29">
        <f t="shared" si="222"/>
        <v>37.798159749211237</v>
      </c>
      <c r="BK244" s="29">
        <f t="shared" si="223"/>
        <v>1339.0376072755573</v>
      </c>
      <c r="BL244" s="29">
        <f t="shared" si="224"/>
        <v>2948.4426227635572</v>
      </c>
      <c r="BM244" s="14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</row>
    <row r="245" spans="1:119" x14ac:dyDescent="0.25">
      <c r="A245" s="27" t="s">
        <v>8</v>
      </c>
      <c r="B245" s="28">
        <v>1</v>
      </c>
      <c r="C245" s="29">
        <f>C244/2</f>
        <v>256.94499999999999</v>
      </c>
      <c r="D245" s="29">
        <v>24</v>
      </c>
      <c r="E245" s="29">
        <v>609.4</v>
      </c>
      <c r="F245" s="29">
        <v>9.52</v>
      </c>
      <c r="G245" s="29">
        <f t="shared" si="209"/>
        <v>590.36</v>
      </c>
      <c r="H245" s="29">
        <f t="shared" si="210"/>
        <v>0.94</v>
      </c>
      <c r="I245" s="30">
        <v>4.6E-5</v>
      </c>
      <c r="J245" s="29">
        <v>997.6</v>
      </c>
      <c r="K245" s="31">
        <v>7.1980000000000004E-4</v>
      </c>
      <c r="L245" s="32">
        <f t="shared" si="211"/>
        <v>7.2153167602245391E-7</v>
      </c>
      <c r="M245" s="33">
        <f t="shared" si="212"/>
        <v>7.2153167602245389</v>
      </c>
      <c r="N245" s="29">
        <f t="shared" si="213"/>
        <v>769111.62522923027</v>
      </c>
      <c r="O245" s="29">
        <v>12.18</v>
      </c>
      <c r="P245" s="34">
        <v>1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1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3">
        <f>MMULT(Q245:AW245,Datos!$C$2:$C$34)</f>
        <v>0.68469999999999998</v>
      </c>
      <c r="AY245" s="29">
        <f>(AX245*J245*H245^2/2)</f>
        <v>301.774458896</v>
      </c>
      <c r="AZ245" s="29">
        <v>0</v>
      </c>
      <c r="BA245" s="29">
        <f t="shared" si="214"/>
        <v>0.94</v>
      </c>
      <c r="BB245" s="32">
        <v>1.3469267599999999E-2</v>
      </c>
      <c r="BC245" s="35">
        <f t="shared" si="215"/>
        <v>-3.3605870086717005E-8</v>
      </c>
      <c r="BD245" s="36">
        <f t="shared" si="216"/>
        <v>1.0275045682452675E-3</v>
      </c>
      <c r="BE245" s="32">
        <f t="shared" si="217"/>
        <v>10.076377674182453</v>
      </c>
      <c r="BF245" s="32">
        <f t="shared" si="218"/>
        <v>6.3479044090851641E-6</v>
      </c>
      <c r="BG245" s="32">
        <f t="shared" si="219"/>
        <v>6.2251676773355025E-2</v>
      </c>
      <c r="BH245" s="29">
        <f t="shared" si="220"/>
        <v>0</v>
      </c>
      <c r="BI245" s="29">
        <f t="shared" si="221"/>
        <v>1</v>
      </c>
      <c r="BJ245" s="29">
        <f t="shared" si="222"/>
        <v>10.076377674182453</v>
      </c>
      <c r="BK245" s="29">
        <f t="shared" si="223"/>
        <v>122.73028007154227</v>
      </c>
      <c r="BL245" s="29">
        <f t="shared" si="224"/>
        <v>424.50473896754227</v>
      </c>
      <c r="BM245" s="14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</row>
    <row r="246" spans="1:119" x14ac:dyDescent="0.25">
      <c r="A246" s="37" t="s">
        <v>9</v>
      </c>
      <c r="B246" s="38">
        <v>1</v>
      </c>
      <c r="C246" s="39">
        <f>C245</f>
        <v>256.94499999999999</v>
      </c>
      <c r="D246" s="39">
        <v>14</v>
      </c>
      <c r="E246" s="39">
        <v>355.6</v>
      </c>
      <c r="F246" s="39">
        <v>9.52</v>
      </c>
      <c r="G246" s="39">
        <f t="shared" si="209"/>
        <v>336.56</v>
      </c>
      <c r="H246" s="39">
        <f t="shared" si="210"/>
        <v>2.89</v>
      </c>
      <c r="I246" s="40">
        <v>4.6E-5</v>
      </c>
      <c r="J246" s="39">
        <v>997.6</v>
      </c>
      <c r="K246" s="41">
        <v>7.1980000000000004E-4</v>
      </c>
      <c r="L246" s="42">
        <f t="shared" si="211"/>
        <v>7.2153167602245391E-7</v>
      </c>
      <c r="M246" s="43">
        <f t="shared" si="212"/>
        <v>7.2153167602245389</v>
      </c>
      <c r="N246" s="39">
        <f t="shared" si="213"/>
        <v>1348046.7071964438</v>
      </c>
      <c r="O246" s="39">
        <v>9.8209999999999997</v>
      </c>
      <c r="P246" s="44">
        <v>1</v>
      </c>
      <c r="Q246" s="44">
        <v>0</v>
      </c>
      <c r="R246" s="44">
        <v>2</v>
      </c>
      <c r="S246" s="44">
        <v>0</v>
      </c>
      <c r="T246" s="44">
        <v>0</v>
      </c>
      <c r="U246" s="44">
        <v>1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  <c r="AR246" s="44">
        <v>0</v>
      </c>
      <c r="AS246" s="44">
        <v>0</v>
      </c>
      <c r="AT246" s="44">
        <v>1</v>
      </c>
      <c r="AU246" s="44">
        <v>1</v>
      </c>
      <c r="AV246" s="44">
        <v>0</v>
      </c>
      <c r="AW246" s="44">
        <v>1</v>
      </c>
      <c r="AX246" s="43">
        <f>MMULT(Q246:AW246,Datos!$C$2:$C$34)</f>
        <v>1.9591000000000001</v>
      </c>
      <c r="AY246" s="39">
        <f>(AX246*J246*H246^2/2)</f>
        <v>8161.6644360680011</v>
      </c>
      <c r="AZ246" s="39">
        <v>0</v>
      </c>
      <c r="BA246" s="39">
        <f t="shared" si="214"/>
        <v>2.89</v>
      </c>
      <c r="BB246" s="42">
        <v>1.36677707E-2</v>
      </c>
      <c r="BC246" s="45">
        <f t="shared" si="215"/>
        <v>-2.656252995336672E-8</v>
      </c>
      <c r="BD246" s="46">
        <f t="shared" si="216"/>
        <v>1.7287487043381834E-2</v>
      </c>
      <c r="BE246" s="42">
        <f t="shared" si="217"/>
        <v>169.53233481398044</v>
      </c>
      <c r="BF246" s="42">
        <f t="shared" si="218"/>
        <v>6.004947537544566E-5</v>
      </c>
      <c r="BG246" s="42">
        <f t="shared" si="219"/>
        <v>0.58888418769061412</v>
      </c>
      <c r="BH246" s="39">
        <f t="shared" si="220"/>
        <v>0</v>
      </c>
      <c r="BI246" s="39">
        <f t="shared" si="221"/>
        <v>1</v>
      </c>
      <c r="BJ246" s="39">
        <f t="shared" si="222"/>
        <v>169.53233481398044</v>
      </c>
      <c r="BK246" s="39">
        <f t="shared" si="223"/>
        <v>1664.9770602081019</v>
      </c>
      <c r="BL246" s="39">
        <f t="shared" si="224"/>
        <v>9826.6414962761028</v>
      </c>
      <c r="BM246" s="14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</row>
    <row r="247" spans="1:119" x14ac:dyDescent="0.25">
      <c r="A247" s="11"/>
      <c r="B247" s="12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47">
        <f>SUM(BL241:BL246)</f>
        <v>216965.19269803812</v>
      </c>
      <c r="BM247" s="47" t="s">
        <v>85</v>
      </c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</row>
    <row r="249" spans="1:119" x14ac:dyDescent="0.25">
      <c r="BL249" s="54" t="s">
        <v>65</v>
      </c>
    </row>
    <row r="250" spans="1:119" x14ac:dyDescent="0.25">
      <c r="BL250" s="55" t="s">
        <v>66</v>
      </c>
      <c r="BM250" s="53">
        <v>107.5</v>
      </c>
      <c r="BN250" s="60" t="s">
        <v>74</v>
      </c>
    </row>
    <row r="251" spans="1:119" x14ac:dyDescent="0.25">
      <c r="BL251" s="56" t="s">
        <v>67</v>
      </c>
      <c r="BM251" s="51">
        <v>94.35</v>
      </c>
      <c r="BN251" s="61" t="s">
        <v>74</v>
      </c>
    </row>
    <row r="252" spans="1:119" x14ac:dyDescent="0.25">
      <c r="BL252" s="56" t="s">
        <v>91</v>
      </c>
      <c r="BM252" s="51">
        <f>BM250-BM251</f>
        <v>13.150000000000006</v>
      </c>
      <c r="BN252" s="61" t="s">
        <v>81</v>
      </c>
    </row>
    <row r="253" spans="1:119" x14ac:dyDescent="0.25">
      <c r="BL253" s="56" t="s">
        <v>1</v>
      </c>
      <c r="BM253" s="51">
        <f>J241</f>
        <v>997.6</v>
      </c>
      <c r="BN253" s="61" t="s">
        <v>89</v>
      </c>
    </row>
    <row r="254" spans="1:119" x14ac:dyDescent="0.25">
      <c r="BL254" s="56" t="s">
        <v>94</v>
      </c>
      <c r="BM254" s="51">
        <f>BM253*BM252*9.81</f>
        <v>128691.89640000007</v>
      </c>
      <c r="BN254" s="61" t="s">
        <v>85</v>
      </c>
    </row>
    <row r="255" spans="1:119" x14ac:dyDescent="0.25">
      <c r="BL255" s="56" t="s">
        <v>95</v>
      </c>
      <c r="BM255" s="51">
        <f>BL247+BM254</f>
        <v>345657.08909803821</v>
      </c>
      <c r="BN255" s="61" t="s">
        <v>85</v>
      </c>
    </row>
    <row r="256" spans="1:119" x14ac:dyDescent="0.25">
      <c r="BL256" s="57" t="s">
        <v>70</v>
      </c>
      <c r="BM256" s="52">
        <f>BM255/98100</f>
        <v>3.5235177278087484</v>
      </c>
      <c r="BN256" s="62" t="s">
        <v>90</v>
      </c>
    </row>
    <row r="257" spans="1:119" x14ac:dyDescent="0.25">
      <c r="A257" s="69" t="s">
        <v>2</v>
      </c>
      <c r="B257" s="12"/>
      <c r="C257" s="19">
        <v>4000</v>
      </c>
      <c r="D257" s="72" t="s">
        <v>79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</row>
    <row r="258" spans="1:119" x14ac:dyDescent="0.25">
      <c r="A258" s="71" t="s">
        <v>3</v>
      </c>
      <c r="B258" s="12"/>
      <c r="C258" s="39">
        <f>C257/3600</f>
        <v>1.1111111111111112</v>
      </c>
      <c r="D258" s="39" t="s">
        <v>79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</row>
    <row r="259" spans="1:119" x14ac:dyDescent="0.25">
      <c r="A259" s="17" t="s">
        <v>4</v>
      </c>
      <c r="B259" s="18">
        <v>1</v>
      </c>
      <c r="C259" s="19">
        <f>ROUND(C257/3.6,2)</f>
        <v>1111.1099999999999</v>
      </c>
      <c r="D259" s="19">
        <v>24</v>
      </c>
      <c r="E259" s="19">
        <v>609.4</v>
      </c>
      <c r="F259" s="19">
        <v>9.52</v>
      </c>
      <c r="G259" s="19">
        <f t="shared" ref="G259:G264" si="225">E259-(F259*2)</f>
        <v>590.36</v>
      </c>
      <c r="H259" s="19">
        <f t="shared" ref="H259:H264" si="226">ROUND(0.001*C259/(PI()*(G259/2000)^2),2)</f>
        <v>4.0599999999999996</v>
      </c>
      <c r="I259" s="20">
        <v>4.6E-5</v>
      </c>
      <c r="J259" s="19">
        <v>997.6</v>
      </c>
      <c r="K259" s="21">
        <v>7.1980000000000004E-4</v>
      </c>
      <c r="L259" s="22">
        <f t="shared" ref="L259:L264" si="227">K259/J259</f>
        <v>7.2153167602245391E-7</v>
      </c>
      <c r="M259" s="23">
        <f t="shared" ref="M259:M264" si="228">L259*10^7</f>
        <v>7.2153167602245389</v>
      </c>
      <c r="N259" s="19">
        <f t="shared" ref="N259:N264" si="229">J259*H259*(G259*0.001)/K259</f>
        <v>3321907.6579049733</v>
      </c>
      <c r="O259" s="19">
        <v>430.76499999999999</v>
      </c>
      <c r="P259" s="24">
        <v>1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12</v>
      </c>
      <c r="AF259" s="24">
        <v>0</v>
      </c>
      <c r="AG259" s="24">
        <v>1</v>
      </c>
      <c r="AH259" s="24">
        <v>1</v>
      </c>
      <c r="AI259" s="24">
        <v>2</v>
      </c>
      <c r="AJ259" s="24">
        <v>1</v>
      </c>
      <c r="AK259" s="24">
        <v>1</v>
      </c>
      <c r="AL259" s="24">
        <v>1</v>
      </c>
      <c r="AM259" s="24">
        <v>1</v>
      </c>
      <c r="AN259" s="24">
        <v>1</v>
      </c>
      <c r="AO259" s="24">
        <v>0</v>
      </c>
      <c r="AP259" s="24">
        <v>0</v>
      </c>
      <c r="AQ259" s="24">
        <v>0</v>
      </c>
      <c r="AR259" s="24">
        <v>0</v>
      </c>
      <c r="AS259" s="24">
        <v>1</v>
      </c>
      <c r="AT259" s="24">
        <v>0</v>
      </c>
      <c r="AU259" s="24">
        <v>0</v>
      </c>
      <c r="AV259" s="24">
        <v>0</v>
      </c>
      <c r="AW259" s="24">
        <v>0</v>
      </c>
      <c r="AX259" s="23">
        <f>MMULT(Q259:AW259,Datos!$C$2:$C$34)</f>
        <v>4.8997999999999999</v>
      </c>
      <c r="AY259" s="19">
        <f>(AX259*J259*(H259^2/2))</f>
        <v>40286.252028063987</v>
      </c>
      <c r="AZ259" s="19">
        <v>0</v>
      </c>
      <c r="BA259" s="19">
        <f t="shared" ref="BA259:BA264" si="230">H259</f>
        <v>4.0599999999999996</v>
      </c>
      <c r="BB259" s="22">
        <v>1.20558821E-2</v>
      </c>
      <c r="BC259" s="25">
        <f t="shared" ref="BC259:BC264" si="231">-2*LOG((I259/(3.7*(G259/1000)))+(2.51/(N259*SQRT(BB259))))-(1/SQRT(BB259))</f>
        <v>-3.3140715061108494E-8</v>
      </c>
      <c r="BD259" s="26">
        <f t="shared" ref="BD259:BD264" si="232">BB259*(1/(G259*0.001))*(H259^2/(2*9.81))</f>
        <v>1.7156754314732812E-2</v>
      </c>
      <c r="BE259" s="22">
        <f t="shared" ref="BE259:BE264" si="233">BD259*9806.65</f>
        <v>168.25028470057453</v>
      </c>
      <c r="BF259" s="22">
        <f t="shared" ref="BF259:BF264" si="234">(32*K259*H259)/((G259*0.001)^2*J259*9.81)</f>
        <v>2.7417544575410386E-5</v>
      </c>
      <c r="BG259" s="22">
        <f t="shared" ref="BG259:BG264" si="235">BF259*9806.65</f>
        <v>0.26887426351044824</v>
      </c>
      <c r="BH259" s="19">
        <f t="shared" ref="BH259:BH264" si="236">IF(N259&lt;2100,1,IF(N259&gt;4000,0,1-(N259-2100)/(4000-2100)))</f>
        <v>0</v>
      </c>
      <c r="BI259" s="19">
        <f t="shared" ref="BI259:BI264" si="237">IF(N259&gt;4000,1,IF(N259&lt;2100,0,(N259-2100)/(4000-2100)))</f>
        <v>1</v>
      </c>
      <c r="BJ259" s="19">
        <f t="shared" ref="BJ259:BJ264" si="238">(BH259*BF259)+(BI259*BE259)</f>
        <v>168.25028470057453</v>
      </c>
      <c r="BK259" s="19">
        <f t="shared" ref="BK259:BK264" si="239">BJ259*O259*P259</f>
        <v>72476.333889042988</v>
      </c>
      <c r="BL259" s="19">
        <f t="shared" ref="BL259:BL264" si="240">B259*(AY259+AZ259+BK259)</f>
        <v>112762.58591710698</v>
      </c>
      <c r="BM259" s="14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</row>
    <row r="260" spans="1:119" x14ac:dyDescent="0.25">
      <c r="A260" s="27" t="s">
        <v>5</v>
      </c>
      <c r="B260" s="28">
        <v>1</v>
      </c>
      <c r="C260" s="29">
        <f>C259</f>
        <v>1111.1099999999999</v>
      </c>
      <c r="D260" s="29">
        <v>24</v>
      </c>
      <c r="E260" s="29">
        <v>609.4</v>
      </c>
      <c r="F260" s="29">
        <v>9.52</v>
      </c>
      <c r="G260" s="29">
        <f t="shared" si="225"/>
        <v>590.36</v>
      </c>
      <c r="H260" s="29">
        <f t="shared" si="226"/>
        <v>4.0599999999999996</v>
      </c>
      <c r="I260" s="30">
        <v>4.6E-5</v>
      </c>
      <c r="J260" s="29">
        <v>997.6</v>
      </c>
      <c r="K260" s="31">
        <v>7.1980000000000004E-4</v>
      </c>
      <c r="L260" s="32">
        <f t="shared" si="227"/>
        <v>7.2153167602245391E-7</v>
      </c>
      <c r="M260" s="33">
        <f t="shared" si="228"/>
        <v>7.2153167602245389</v>
      </c>
      <c r="N260" s="29">
        <f t="shared" si="229"/>
        <v>3321907.6579049733</v>
      </c>
      <c r="O260" s="29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0</v>
      </c>
      <c r="AX260" s="33">
        <f>MMULT(Q260:AW260,Datos!$C$2:$C$34)</f>
        <v>0</v>
      </c>
      <c r="AY260" s="29">
        <f>(AX260*J260*H260^2/2)</f>
        <v>0</v>
      </c>
      <c r="AZ260" s="29">
        <f>0.00212*C257^2</f>
        <v>33920</v>
      </c>
      <c r="BA260" s="29">
        <f t="shared" si="230"/>
        <v>4.0599999999999996</v>
      </c>
      <c r="BB260" s="32">
        <f>BB259</f>
        <v>1.20558821E-2</v>
      </c>
      <c r="BC260" s="35">
        <f t="shared" si="231"/>
        <v>-3.3140715061108494E-8</v>
      </c>
      <c r="BD260" s="36">
        <f t="shared" si="232"/>
        <v>1.7156754314732812E-2</v>
      </c>
      <c r="BE260" s="32">
        <f t="shared" si="233"/>
        <v>168.25028470057453</v>
      </c>
      <c r="BF260" s="32">
        <f t="shared" si="234"/>
        <v>2.7417544575410386E-5</v>
      </c>
      <c r="BG260" s="32">
        <f t="shared" si="235"/>
        <v>0.26887426351044824</v>
      </c>
      <c r="BH260" s="29">
        <f t="shared" si="236"/>
        <v>0</v>
      </c>
      <c r="BI260" s="29">
        <f t="shared" si="237"/>
        <v>1</v>
      </c>
      <c r="BJ260" s="29">
        <f t="shared" si="238"/>
        <v>168.25028470057453</v>
      </c>
      <c r="BK260" s="29">
        <f t="shared" si="239"/>
        <v>0</v>
      </c>
      <c r="BL260" s="29">
        <f t="shared" si="240"/>
        <v>33920</v>
      </c>
      <c r="BM260" s="14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</row>
    <row r="261" spans="1:119" x14ac:dyDescent="0.25">
      <c r="A261" s="27" t="s">
        <v>6</v>
      </c>
      <c r="B261" s="28">
        <v>1</v>
      </c>
      <c r="C261" s="29">
        <f>C260</f>
        <v>1111.1099999999999</v>
      </c>
      <c r="D261" s="29">
        <v>24</v>
      </c>
      <c r="E261" s="29">
        <v>609.4</v>
      </c>
      <c r="F261" s="29">
        <v>9.52</v>
      </c>
      <c r="G261" s="29">
        <f t="shared" si="225"/>
        <v>590.36</v>
      </c>
      <c r="H261" s="29">
        <f t="shared" si="226"/>
        <v>4.0599999999999996</v>
      </c>
      <c r="I261" s="30">
        <v>4.6E-5</v>
      </c>
      <c r="J261" s="29">
        <v>997.6</v>
      </c>
      <c r="K261" s="31">
        <v>7.1980000000000004E-4</v>
      </c>
      <c r="L261" s="32">
        <f t="shared" si="227"/>
        <v>7.2153167602245391E-7</v>
      </c>
      <c r="M261" s="33">
        <f t="shared" si="228"/>
        <v>7.2153167602245389</v>
      </c>
      <c r="N261" s="29">
        <f t="shared" si="229"/>
        <v>3321907.6579049733</v>
      </c>
      <c r="O261" s="29">
        <v>442.99799999999999</v>
      </c>
      <c r="P261" s="34">
        <v>1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6</v>
      </c>
      <c r="AF261" s="34">
        <v>0</v>
      </c>
      <c r="AG261" s="34">
        <v>0</v>
      </c>
      <c r="AH261" s="34">
        <v>1</v>
      </c>
      <c r="AI261" s="34">
        <v>1</v>
      </c>
      <c r="AJ261" s="34">
        <v>0</v>
      </c>
      <c r="AK261" s="34">
        <v>1</v>
      </c>
      <c r="AL261" s="34">
        <v>1</v>
      </c>
      <c r="AM261" s="34">
        <v>1</v>
      </c>
      <c r="AN261" s="34">
        <v>1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v>0</v>
      </c>
      <c r="AV261" s="34">
        <v>0</v>
      </c>
      <c r="AW261" s="34">
        <v>0</v>
      </c>
      <c r="AX261" s="33">
        <f>MMULT(Q261:AW261,Datos!$C$2:$C$34)</f>
        <v>2.0648999999999997</v>
      </c>
      <c r="AY261" s="29">
        <f>(AX261*J261*H261^2/2)</f>
        <v>16977.648437231994</v>
      </c>
      <c r="AZ261" s="29">
        <v>0</v>
      </c>
      <c r="BA261" s="29">
        <f t="shared" si="230"/>
        <v>4.0599999999999996</v>
      </c>
      <c r="BB261" s="32">
        <f>BB260</f>
        <v>1.20558821E-2</v>
      </c>
      <c r="BC261" s="35">
        <f t="shared" si="231"/>
        <v>-3.3140715061108494E-8</v>
      </c>
      <c r="BD261" s="36">
        <f t="shared" si="232"/>
        <v>1.7156754314732812E-2</v>
      </c>
      <c r="BE261" s="32">
        <f t="shared" si="233"/>
        <v>168.25028470057453</v>
      </c>
      <c r="BF261" s="32">
        <f t="shared" si="234"/>
        <v>2.7417544575410386E-5</v>
      </c>
      <c r="BG261" s="32">
        <f t="shared" si="235"/>
        <v>0.26887426351044824</v>
      </c>
      <c r="BH261" s="29">
        <f t="shared" si="236"/>
        <v>0</v>
      </c>
      <c r="BI261" s="29">
        <f t="shared" si="237"/>
        <v>1</v>
      </c>
      <c r="BJ261" s="29">
        <f t="shared" si="238"/>
        <v>168.25028470057453</v>
      </c>
      <c r="BK261" s="29">
        <f t="shared" si="239"/>
        <v>74534.539621785108</v>
      </c>
      <c r="BL261" s="29">
        <f t="shared" si="240"/>
        <v>91512.188059017106</v>
      </c>
      <c r="BM261" s="14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</row>
    <row r="262" spans="1:119" x14ac:dyDescent="0.25">
      <c r="A262" s="27" t="s">
        <v>7</v>
      </c>
      <c r="B262" s="28">
        <v>1</v>
      </c>
      <c r="C262" s="29">
        <f>C261/2</f>
        <v>555.55499999999995</v>
      </c>
      <c r="D262" s="29">
        <v>24</v>
      </c>
      <c r="E262" s="29">
        <v>609.4</v>
      </c>
      <c r="F262" s="29">
        <v>9.52</v>
      </c>
      <c r="G262" s="29">
        <f t="shared" si="225"/>
        <v>590.36</v>
      </c>
      <c r="H262" s="29">
        <f t="shared" si="226"/>
        <v>2.0299999999999998</v>
      </c>
      <c r="I262" s="30">
        <v>4.6E-5</v>
      </c>
      <c r="J262" s="29">
        <v>997.6</v>
      </c>
      <c r="K262" s="31">
        <v>7.1980000000000004E-4</v>
      </c>
      <c r="L262" s="32">
        <f t="shared" si="227"/>
        <v>7.2153167602245391E-7</v>
      </c>
      <c r="M262" s="33">
        <f t="shared" si="228"/>
        <v>7.2153167602245389</v>
      </c>
      <c r="N262" s="29">
        <f t="shared" si="229"/>
        <v>1660953.8289524866</v>
      </c>
      <c r="O262" s="29">
        <v>35.426000000000002</v>
      </c>
      <c r="P262" s="34">
        <v>1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4">
        <v>1</v>
      </c>
      <c r="AH262" s="34">
        <v>1</v>
      </c>
      <c r="AI262" s="34">
        <v>0</v>
      </c>
      <c r="AJ262" s="34">
        <v>0</v>
      </c>
      <c r="AK262" s="34">
        <v>0</v>
      </c>
      <c r="AL262" s="34">
        <v>0</v>
      </c>
      <c r="AM262" s="34">
        <v>0</v>
      </c>
      <c r="AN262" s="34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3">
        <f>MMULT(Q262:AW262,Datos!$C$2:$C$34)</f>
        <v>0.91289999999999993</v>
      </c>
      <c r="AY262" s="29">
        <f>(AX262*J262*H262^2/2)</f>
        <v>1876.4704414679993</v>
      </c>
      <c r="AZ262" s="29">
        <v>0</v>
      </c>
      <c r="BA262" s="29">
        <f t="shared" si="230"/>
        <v>2.0299999999999998</v>
      </c>
      <c r="BB262" s="32">
        <v>1.25589328E-2</v>
      </c>
      <c r="BC262" s="35">
        <f t="shared" si="231"/>
        <v>-2.5858167163050894E-8</v>
      </c>
      <c r="BD262" s="36">
        <f t="shared" si="232"/>
        <v>4.4681617387590305E-3</v>
      </c>
      <c r="BE262" s="32">
        <f t="shared" si="233"/>
        <v>43.817698315401245</v>
      </c>
      <c r="BF262" s="32">
        <f t="shared" si="234"/>
        <v>1.3708772287705193E-5</v>
      </c>
      <c r="BG262" s="32">
        <f t="shared" si="235"/>
        <v>0.13443713175522412</v>
      </c>
      <c r="BH262" s="29">
        <f t="shared" si="236"/>
        <v>0</v>
      </c>
      <c r="BI262" s="29">
        <f t="shared" si="237"/>
        <v>1</v>
      </c>
      <c r="BJ262" s="29">
        <f t="shared" si="238"/>
        <v>43.817698315401245</v>
      </c>
      <c r="BK262" s="29">
        <f t="shared" si="239"/>
        <v>1552.2857805214046</v>
      </c>
      <c r="BL262" s="29">
        <f t="shared" si="240"/>
        <v>3428.7562219894039</v>
      </c>
      <c r="BM262" s="14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</row>
    <row r="263" spans="1:119" x14ac:dyDescent="0.25">
      <c r="A263" s="27" t="s">
        <v>8</v>
      </c>
      <c r="B263" s="28">
        <v>1</v>
      </c>
      <c r="C263" s="29">
        <f>C262/2</f>
        <v>277.77749999999997</v>
      </c>
      <c r="D263" s="29">
        <v>24</v>
      </c>
      <c r="E263" s="29">
        <v>609.4</v>
      </c>
      <c r="F263" s="29">
        <v>9.52</v>
      </c>
      <c r="G263" s="29">
        <f t="shared" si="225"/>
        <v>590.36</v>
      </c>
      <c r="H263" s="29">
        <f t="shared" si="226"/>
        <v>1.01</v>
      </c>
      <c r="I263" s="30">
        <v>4.6E-5</v>
      </c>
      <c r="J263" s="29">
        <v>997.6</v>
      </c>
      <c r="K263" s="31">
        <v>7.1980000000000004E-4</v>
      </c>
      <c r="L263" s="32">
        <f t="shared" si="227"/>
        <v>7.2153167602245391E-7</v>
      </c>
      <c r="M263" s="33">
        <f t="shared" si="228"/>
        <v>7.2153167602245389</v>
      </c>
      <c r="N263" s="29">
        <f t="shared" si="229"/>
        <v>826385.89519310917</v>
      </c>
      <c r="O263" s="29">
        <v>12.18</v>
      </c>
      <c r="P263" s="34">
        <v>1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  <c r="AE263" s="34">
        <v>0</v>
      </c>
      <c r="AF263" s="34">
        <v>0</v>
      </c>
      <c r="AG263" s="34">
        <v>1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3">
        <f>MMULT(Q263:AW263,Datos!$C$2:$C$34)</f>
        <v>0.68469999999999998</v>
      </c>
      <c r="AY263" s="29">
        <f>(AX263*J263*H263^2/2)</f>
        <v>348.39308003600001</v>
      </c>
      <c r="AZ263" s="29">
        <v>0</v>
      </c>
      <c r="BA263" s="29">
        <f t="shared" si="230"/>
        <v>1.01</v>
      </c>
      <c r="BB263" s="32">
        <v>1.3365865100000001E-2</v>
      </c>
      <c r="BC263" s="35">
        <f t="shared" si="231"/>
        <v>-3.1489113538896163E-8</v>
      </c>
      <c r="BD263" s="36">
        <f t="shared" si="232"/>
        <v>1.1771285521623015E-3</v>
      </c>
      <c r="BE263" s="32">
        <f t="shared" si="233"/>
        <v>11.543687716062433</v>
      </c>
      <c r="BF263" s="32">
        <f t="shared" si="234"/>
        <v>6.8206206948681023E-6</v>
      </c>
      <c r="BG263" s="32">
        <f t="shared" si="235"/>
        <v>6.6887439937328277E-2</v>
      </c>
      <c r="BH263" s="29">
        <f t="shared" si="236"/>
        <v>0</v>
      </c>
      <c r="BI263" s="29">
        <f t="shared" si="237"/>
        <v>1</v>
      </c>
      <c r="BJ263" s="29">
        <f t="shared" si="238"/>
        <v>11.543687716062433</v>
      </c>
      <c r="BK263" s="29">
        <f t="shared" si="239"/>
        <v>140.60211638164043</v>
      </c>
      <c r="BL263" s="29">
        <f t="shared" si="240"/>
        <v>488.99519641764044</v>
      </c>
      <c r="BM263" s="14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</row>
    <row r="264" spans="1:119" x14ac:dyDescent="0.25">
      <c r="A264" s="37" t="s">
        <v>9</v>
      </c>
      <c r="B264" s="38">
        <v>1</v>
      </c>
      <c r="C264" s="39">
        <f>C263</f>
        <v>277.77749999999997</v>
      </c>
      <c r="D264" s="39">
        <v>14</v>
      </c>
      <c r="E264" s="39">
        <v>355.6</v>
      </c>
      <c r="F264" s="39">
        <v>9.52</v>
      </c>
      <c r="G264" s="39">
        <f t="shared" si="225"/>
        <v>336.56</v>
      </c>
      <c r="H264" s="39">
        <f t="shared" si="226"/>
        <v>3.12</v>
      </c>
      <c r="I264" s="40">
        <v>4.6E-5</v>
      </c>
      <c r="J264" s="39">
        <v>997.6</v>
      </c>
      <c r="K264" s="41">
        <v>7.1980000000000004E-4</v>
      </c>
      <c r="L264" s="42">
        <f t="shared" si="227"/>
        <v>7.2153167602245391E-7</v>
      </c>
      <c r="M264" s="43">
        <f t="shared" si="228"/>
        <v>7.2153167602245389</v>
      </c>
      <c r="N264" s="39">
        <f t="shared" si="229"/>
        <v>1455330.7011947762</v>
      </c>
      <c r="O264" s="39">
        <v>9.8209999999999997</v>
      </c>
      <c r="P264" s="44">
        <v>1</v>
      </c>
      <c r="Q264" s="44">
        <v>0</v>
      </c>
      <c r="R264" s="44">
        <v>2</v>
      </c>
      <c r="S264" s="44">
        <v>0</v>
      </c>
      <c r="T264" s="44">
        <v>0</v>
      </c>
      <c r="U264" s="44">
        <v>1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  <c r="AR264" s="44">
        <v>0</v>
      </c>
      <c r="AS264" s="44">
        <v>0</v>
      </c>
      <c r="AT264" s="44">
        <v>1</v>
      </c>
      <c r="AU264" s="44">
        <v>1</v>
      </c>
      <c r="AV264" s="44">
        <v>0</v>
      </c>
      <c r="AW264" s="44">
        <v>1</v>
      </c>
      <c r="AX264" s="43">
        <f>MMULT(Q264:AW264,Datos!$C$2:$C$34)</f>
        <v>1.9591000000000001</v>
      </c>
      <c r="AY264" s="39">
        <f>(AX264*J264*H264^2/2)</f>
        <v>9512.4467243520012</v>
      </c>
      <c r="AZ264" s="39">
        <v>0</v>
      </c>
      <c r="BA264" s="39">
        <f t="shared" si="230"/>
        <v>3.12</v>
      </c>
      <c r="BB264" s="42">
        <v>1.36073858E-2</v>
      </c>
      <c r="BC264" s="45">
        <f t="shared" si="231"/>
        <v>-2.3208166055610491E-8</v>
      </c>
      <c r="BD264" s="46">
        <f t="shared" si="232"/>
        <v>2.0059605334054424E-2</v>
      </c>
      <c r="BE264" s="42">
        <f t="shared" si="233"/>
        <v>196.71752864920481</v>
      </c>
      <c r="BF264" s="42">
        <f t="shared" si="234"/>
        <v>6.482849936726314E-5</v>
      </c>
      <c r="BG264" s="42">
        <f t="shared" si="235"/>
        <v>0.63575040331997101</v>
      </c>
      <c r="BH264" s="39">
        <f t="shared" si="236"/>
        <v>0</v>
      </c>
      <c r="BI264" s="39">
        <f t="shared" si="237"/>
        <v>1</v>
      </c>
      <c r="BJ264" s="39">
        <f t="shared" si="238"/>
        <v>196.71752864920481</v>
      </c>
      <c r="BK264" s="39">
        <f t="shared" si="239"/>
        <v>1931.9628488638405</v>
      </c>
      <c r="BL264" s="39">
        <f t="shared" si="240"/>
        <v>11444.409573215842</v>
      </c>
      <c r="BM264" s="14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</row>
    <row r="265" spans="1:119" x14ac:dyDescent="0.25">
      <c r="A265" s="11"/>
      <c r="B265" s="12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47">
        <f>SUM(BL259:BL264)</f>
        <v>253556.93496774696</v>
      </c>
      <c r="BM265" s="47" t="s">
        <v>85</v>
      </c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</row>
    <row r="267" spans="1:119" x14ac:dyDescent="0.25">
      <c r="BL267" s="54" t="s">
        <v>65</v>
      </c>
    </row>
    <row r="268" spans="1:119" x14ac:dyDescent="0.25">
      <c r="BL268" s="55" t="s">
        <v>66</v>
      </c>
      <c r="BM268" s="53">
        <v>107.5</v>
      </c>
      <c r="BN268" s="60" t="s">
        <v>74</v>
      </c>
    </row>
    <row r="269" spans="1:119" x14ac:dyDescent="0.25">
      <c r="BL269" s="56" t="s">
        <v>67</v>
      </c>
      <c r="BM269" s="51">
        <v>94.35</v>
      </c>
      <c r="BN269" s="61" t="s">
        <v>74</v>
      </c>
    </row>
    <row r="270" spans="1:119" x14ac:dyDescent="0.25">
      <c r="BL270" s="56" t="s">
        <v>91</v>
      </c>
      <c r="BM270" s="51">
        <f>BM268-BM269</f>
        <v>13.150000000000006</v>
      </c>
      <c r="BN270" s="61" t="s">
        <v>81</v>
      </c>
    </row>
    <row r="271" spans="1:119" x14ac:dyDescent="0.25">
      <c r="BL271" s="56" t="s">
        <v>1</v>
      </c>
      <c r="BM271" s="51">
        <f>J259</f>
        <v>997.6</v>
      </c>
      <c r="BN271" s="61" t="s">
        <v>89</v>
      </c>
    </row>
    <row r="272" spans="1:119" x14ac:dyDescent="0.25">
      <c r="BL272" s="56" t="s">
        <v>94</v>
      </c>
      <c r="BM272" s="51">
        <f>BM271*BM270*9.81</f>
        <v>128691.89640000007</v>
      </c>
      <c r="BN272" s="61" t="s">
        <v>85</v>
      </c>
    </row>
    <row r="273" spans="1:119" x14ac:dyDescent="0.25">
      <c r="BL273" s="56" t="s">
        <v>95</v>
      </c>
      <c r="BM273" s="51">
        <f>BL265+BM272</f>
        <v>382248.83136774704</v>
      </c>
      <c r="BN273" s="61" t="s">
        <v>85</v>
      </c>
    </row>
    <row r="274" spans="1:119" x14ac:dyDescent="0.25">
      <c r="BL274" s="57" t="s">
        <v>70</v>
      </c>
      <c r="BM274" s="52">
        <f>BM273/98100</f>
        <v>3.8965222361645977</v>
      </c>
      <c r="BN274" s="62" t="s">
        <v>90</v>
      </c>
    </row>
    <row r="275" spans="1:119" x14ac:dyDescent="0.25">
      <c r="A275" s="69" t="s">
        <v>2</v>
      </c>
      <c r="B275" s="12"/>
      <c r="C275" s="19">
        <v>4300</v>
      </c>
      <c r="D275" s="72" t="s">
        <v>79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</row>
    <row r="276" spans="1:119" x14ac:dyDescent="0.25">
      <c r="A276" s="71" t="s">
        <v>3</v>
      </c>
      <c r="B276" s="12"/>
      <c r="C276" s="39">
        <f>C275/3600</f>
        <v>1.1944444444444444</v>
      </c>
      <c r="D276" s="39" t="s">
        <v>79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</row>
    <row r="277" spans="1:119" x14ac:dyDescent="0.25">
      <c r="A277" s="17" t="s">
        <v>4</v>
      </c>
      <c r="B277" s="18">
        <v>1</v>
      </c>
      <c r="C277" s="19">
        <f>ROUND(C275/3.6,2)</f>
        <v>1194.44</v>
      </c>
      <c r="D277" s="19">
        <v>24</v>
      </c>
      <c r="E277" s="19">
        <v>609.4</v>
      </c>
      <c r="F277" s="19">
        <v>9.52</v>
      </c>
      <c r="G277" s="19">
        <f t="shared" ref="G277:G282" si="241">E277-(F277*2)</f>
        <v>590.36</v>
      </c>
      <c r="H277" s="19">
        <f t="shared" ref="H277:H282" si="242">ROUND(0.001*C277/(PI()*(G277/2000)^2),2)</f>
        <v>4.3600000000000003</v>
      </c>
      <c r="I277" s="20">
        <v>4.6E-5</v>
      </c>
      <c r="J277" s="19">
        <v>997.6</v>
      </c>
      <c r="K277" s="21">
        <v>7.1980000000000004E-4</v>
      </c>
      <c r="L277" s="22">
        <f t="shared" ref="L277:L282" si="243">K277/J277</f>
        <v>7.2153167602245391E-7</v>
      </c>
      <c r="M277" s="23">
        <f t="shared" ref="M277:M282" si="244">L277*10^7</f>
        <v>7.2153167602245389</v>
      </c>
      <c r="N277" s="19">
        <f t="shared" ref="N277:N282" si="245">J277*H277*(G277*0.001)/K277</f>
        <v>3567368.8148930259</v>
      </c>
      <c r="O277" s="19">
        <v>430.76499999999999</v>
      </c>
      <c r="P277" s="24">
        <v>1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12</v>
      </c>
      <c r="AF277" s="24">
        <v>0</v>
      </c>
      <c r="AG277" s="24">
        <v>1</v>
      </c>
      <c r="AH277" s="24">
        <v>1</v>
      </c>
      <c r="AI277" s="24">
        <v>2</v>
      </c>
      <c r="AJ277" s="24">
        <v>1</v>
      </c>
      <c r="AK277" s="24">
        <v>1</v>
      </c>
      <c r="AL277" s="24">
        <v>1</v>
      </c>
      <c r="AM277" s="24">
        <v>1</v>
      </c>
      <c r="AN277" s="24">
        <v>1</v>
      </c>
      <c r="AO277" s="24">
        <v>0</v>
      </c>
      <c r="AP277" s="24">
        <v>0</v>
      </c>
      <c r="AQ277" s="24">
        <v>0</v>
      </c>
      <c r="AR277" s="24">
        <v>0</v>
      </c>
      <c r="AS277" s="24">
        <v>1</v>
      </c>
      <c r="AT277" s="24">
        <v>0</v>
      </c>
      <c r="AU277" s="24">
        <v>0</v>
      </c>
      <c r="AV277" s="24">
        <v>0</v>
      </c>
      <c r="AW277" s="24">
        <v>0</v>
      </c>
      <c r="AX277" s="23">
        <f>MMULT(Q277:AW277,Datos!$C$2:$C$34)</f>
        <v>4.8997999999999999</v>
      </c>
      <c r="AY277" s="19">
        <f>(AX277*J277*(H277^2/2))</f>
        <v>46459.847154304</v>
      </c>
      <c r="AZ277" s="19">
        <v>0</v>
      </c>
      <c r="BA277" s="19">
        <f t="shared" ref="BA277:BA282" si="246">H277</f>
        <v>4.3600000000000003</v>
      </c>
      <c r="BB277" s="22">
        <v>1.20175254E-2</v>
      </c>
      <c r="BC277" s="25"/>
      <c r="BD277" s="26">
        <f t="shared" ref="BD277:BD282" si="247">BB277*(1/(G277*0.001))*(H277^2/(2*9.81))</f>
        <v>1.9722960281861917E-2</v>
      </c>
      <c r="BE277" s="22">
        <f t="shared" ref="BE277:BE282" si="248">BD277*9806.65</f>
        <v>193.41616844812117</v>
      </c>
      <c r="BF277" s="22">
        <f t="shared" ref="BF277:BF282" si="249">(32*K277*H277)/((G277*0.001)^2*J277*9.81)</f>
        <v>2.9443471514480125E-5</v>
      </c>
      <c r="BG277" s="22">
        <f t="shared" ref="BG277:BG282" si="250">BF277*9806.65</f>
        <v>0.2887418199274765</v>
      </c>
      <c r="BH277" s="19">
        <f t="shared" ref="BH277:BH282" si="251">IF(N277&lt;2100,1,IF(N277&gt;4000,0,1-(N277-2100)/(4000-2100)))</f>
        <v>0</v>
      </c>
      <c r="BI277" s="19">
        <f t="shared" ref="BI277:BI282" si="252">IF(N277&gt;4000,1,IF(N277&lt;2100,0,(N277-2100)/(4000-2100)))</f>
        <v>1</v>
      </c>
      <c r="BJ277" s="19">
        <f t="shared" ref="BJ277:BJ282" si="253">(BH277*BF277)+(BI277*BE277)</f>
        <v>193.41616844812117</v>
      </c>
      <c r="BK277" s="19">
        <f t="shared" ref="BK277:BK282" si="254">BJ277*O277*P277</f>
        <v>83316.915801554918</v>
      </c>
      <c r="BL277" s="19">
        <f t="shared" ref="BL277:BL282" si="255">B277*(AY277+AZ277+BK277)</f>
        <v>129776.76295585893</v>
      </c>
      <c r="BM277" s="14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</row>
    <row r="278" spans="1:119" x14ac:dyDescent="0.25">
      <c r="A278" s="27" t="s">
        <v>5</v>
      </c>
      <c r="B278" s="28">
        <v>1</v>
      </c>
      <c r="C278" s="29">
        <f>C277</f>
        <v>1194.44</v>
      </c>
      <c r="D278" s="29">
        <v>24</v>
      </c>
      <c r="E278" s="29">
        <v>609.4</v>
      </c>
      <c r="F278" s="29">
        <v>9.52</v>
      </c>
      <c r="G278" s="29">
        <f t="shared" si="241"/>
        <v>590.36</v>
      </c>
      <c r="H278" s="29">
        <f t="shared" si="242"/>
        <v>4.3600000000000003</v>
      </c>
      <c r="I278" s="30">
        <v>4.6E-5</v>
      </c>
      <c r="J278" s="29">
        <v>997.6</v>
      </c>
      <c r="K278" s="31">
        <v>7.1980000000000004E-4</v>
      </c>
      <c r="L278" s="32">
        <f t="shared" si="243"/>
        <v>7.2153167602245391E-7</v>
      </c>
      <c r="M278" s="33">
        <f t="shared" si="244"/>
        <v>7.2153167602245389</v>
      </c>
      <c r="N278" s="29">
        <f t="shared" si="245"/>
        <v>3567368.8148930259</v>
      </c>
      <c r="O278" s="29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3">
        <f>MMULT(Q278:AW278,Datos!$C$2:$C$34)</f>
        <v>0</v>
      </c>
      <c r="AY278" s="29">
        <f>(AX278*J278*H278^2/2)</f>
        <v>0</v>
      </c>
      <c r="AZ278" s="29">
        <f>0.00212*C275^2</f>
        <v>39198.799999999996</v>
      </c>
      <c r="BA278" s="29">
        <f t="shared" si="246"/>
        <v>4.3600000000000003</v>
      </c>
      <c r="BB278" s="32">
        <f>BB277</f>
        <v>1.20175254E-2</v>
      </c>
      <c r="BC278" s="35"/>
      <c r="BD278" s="36">
        <f t="shared" si="247"/>
        <v>1.9722960281861917E-2</v>
      </c>
      <c r="BE278" s="32">
        <f t="shared" si="248"/>
        <v>193.41616844812117</v>
      </c>
      <c r="BF278" s="32">
        <f t="shared" si="249"/>
        <v>2.9443471514480125E-5</v>
      </c>
      <c r="BG278" s="32">
        <f t="shared" si="250"/>
        <v>0.2887418199274765</v>
      </c>
      <c r="BH278" s="29">
        <f t="shared" si="251"/>
        <v>0</v>
      </c>
      <c r="BI278" s="29">
        <f t="shared" si="252"/>
        <v>1</v>
      </c>
      <c r="BJ278" s="29">
        <f t="shared" si="253"/>
        <v>193.41616844812117</v>
      </c>
      <c r="BK278" s="29">
        <f t="shared" si="254"/>
        <v>0</v>
      </c>
      <c r="BL278" s="29">
        <f t="shared" si="255"/>
        <v>39198.799999999996</v>
      </c>
      <c r="BM278" s="14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</row>
    <row r="279" spans="1:119" x14ac:dyDescent="0.25">
      <c r="A279" s="27" t="s">
        <v>6</v>
      </c>
      <c r="B279" s="28">
        <v>1</v>
      </c>
      <c r="C279" s="29">
        <f>C278</f>
        <v>1194.44</v>
      </c>
      <c r="D279" s="29">
        <v>24</v>
      </c>
      <c r="E279" s="29">
        <v>609.4</v>
      </c>
      <c r="F279" s="29">
        <v>9.52</v>
      </c>
      <c r="G279" s="29">
        <f t="shared" si="241"/>
        <v>590.36</v>
      </c>
      <c r="H279" s="29">
        <f t="shared" si="242"/>
        <v>4.3600000000000003</v>
      </c>
      <c r="I279" s="30">
        <v>4.6E-5</v>
      </c>
      <c r="J279" s="29">
        <v>997.6</v>
      </c>
      <c r="K279" s="31">
        <v>7.1980000000000004E-4</v>
      </c>
      <c r="L279" s="32">
        <f t="shared" si="243"/>
        <v>7.2153167602245391E-7</v>
      </c>
      <c r="M279" s="33">
        <f t="shared" si="244"/>
        <v>7.2153167602245389</v>
      </c>
      <c r="N279" s="29">
        <f t="shared" si="245"/>
        <v>3567368.8148930259</v>
      </c>
      <c r="O279" s="29">
        <v>442.99799999999999</v>
      </c>
      <c r="P279" s="34">
        <v>1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6</v>
      </c>
      <c r="AF279" s="34">
        <v>0</v>
      </c>
      <c r="AG279" s="34">
        <v>0</v>
      </c>
      <c r="AH279" s="34">
        <v>1</v>
      </c>
      <c r="AI279" s="34">
        <v>1</v>
      </c>
      <c r="AJ279" s="34">
        <v>0</v>
      </c>
      <c r="AK279" s="34">
        <v>1</v>
      </c>
      <c r="AL279" s="34">
        <v>1</v>
      </c>
      <c r="AM279" s="34">
        <v>1</v>
      </c>
      <c r="AN279" s="34">
        <v>1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3">
        <f>MMULT(Q279:AW279,Datos!$C$2:$C$34)</f>
        <v>2.0648999999999997</v>
      </c>
      <c r="AY279" s="29">
        <f>(AX279*J279*H279^2/2)</f>
        <v>19579.358012352001</v>
      </c>
      <c r="AZ279" s="29">
        <v>0</v>
      </c>
      <c r="BA279" s="29">
        <f t="shared" si="246"/>
        <v>4.3600000000000003</v>
      </c>
      <c r="BB279" s="32">
        <f>BB277</f>
        <v>1.20175254E-2</v>
      </c>
      <c r="BC279" s="35"/>
      <c r="BD279" s="36">
        <f t="shared" si="247"/>
        <v>1.9722960281861917E-2</v>
      </c>
      <c r="BE279" s="32">
        <f t="shared" si="248"/>
        <v>193.41616844812117</v>
      </c>
      <c r="BF279" s="32">
        <f t="shared" si="249"/>
        <v>2.9443471514480125E-5</v>
      </c>
      <c r="BG279" s="32">
        <f t="shared" si="250"/>
        <v>0.2887418199274765</v>
      </c>
      <c r="BH279" s="29">
        <f t="shared" si="251"/>
        <v>0</v>
      </c>
      <c r="BI279" s="29">
        <f t="shared" si="252"/>
        <v>1</v>
      </c>
      <c r="BJ279" s="29">
        <f t="shared" si="253"/>
        <v>193.41616844812117</v>
      </c>
      <c r="BK279" s="29">
        <f t="shared" si="254"/>
        <v>85682.975790180775</v>
      </c>
      <c r="BL279" s="29">
        <f t="shared" si="255"/>
        <v>105262.33380253278</v>
      </c>
      <c r="BM279" s="14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</row>
    <row r="280" spans="1:119" x14ac:dyDescent="0.25">
      <c r="A280" s="27" t="s">
        <v>7</v>
      </c>
      <c r="B280" s="28">
        <v>1</v>
      </c>
      <c r="C280" s="29">
        <f>C279/2</f>
        <v>597.22</v>
      </c>
      <c r="D280" s="29">
        <v>24</v>
      </c>
      <c r="E280" s="29">
        <v>609.4</v>
      </c>
      <c r="F280" s="29">
        <v>9.52</v>
      </c>
      <c r="G280" s="29">
        <f t="shared" si="241"/>
        <v>590.36</v>
      </c>
      <c r="H280" s="29">
        <f t="shared" si="242"/>
        <v>2.1800000000000002</v>
      </c>
      <c r="I280" s="30">
        <v>4.6E-5</v>
      </c>
      <c r="J280" s="29">
        <v>997.6</v>
      </c>
      <c r="K280" s="31">
        <v>7.1980000000000004E-4</v>
      </c>
      <c r="L280" s="32">
        <f t="shared" si="243"/>
        <v>7.2153167602245391E-7</v>
      </c>
      <c r="M280" s="33">
        <f t="shared" si="244"/>
        <v>7.2153167602245389</v>
      </c>
      <c r="N280" s="29">
        <f t="shared" si="245"/>
        <v>1783684.407446513</v>
      </c>
      <c r="O280" s="29">
        <v>35.426000000000002</v>
      </c>
      <c r="P280" s="34">
        <v>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1</v>
      </c>
      <c r="AH280" s="34">
        <v>1</v>
      </c>
      <c r="AI280" s="34">
        <v>0</v>
      </c>
      <c r="AJ280" s="34">
        <v>0</v>
      </c>
      <c r="AK280" s="34">
        <v>0</v>
      </c>
      <c r="AL280" s="34">
        <v>0</v>
      </c>
      <c r="AM280" s="34">
        <v>0</v>
      </c>
      <c r="AN280" s="34">
        <v>0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3">
        <f>MMULT(Q280:AW280,Datos!$C$2:$C$34)</f>
        <v>0.91289999999999993</v>
      </c>
      <c r="AY280" s="29">
        <f>(AX280*J280*H280^2/2)</f>
        <v>2164.0268208480002</v>
      </c>
      <c r="AZ280" s="29">
        <v>0</v>
      </c>
      <c r="BA280" s="29">
        <f t="shared" si="246"/>
        <v>2.1800000000000002</v>
      </c>
      <c r="BB280" s="32">
        <v>1.2494943E-2</v>
      </c>
      <c r="BC280" s="35"/>
      <c r="BD280" s="36">
        <f t="shared" si="247"/>
        <v>5.1266225015244946E-3</v>
      </c>
      <c r="BE280" s="32">
        <f t="shared" si="248"/>
        <v>50.274992554575185</v>
      </c>
      <c r="BF280" s="32">
        <f t="shared" si="249"/>
        <v>1.4721735757240063E-5</v>
      </c>
      <c r="BG280" s="32">
        <f t="shared" si="250"/>
        <v>0.14437090996373825</v>
      </c>
      <c r="BH280" s="29">
        <f t="shared" si="251"/>
        <v>0</v>
      </c>
      <c r="BI280" s="29">
        <f t="shared" si="252"/>
        <v>1</v>
      </c>
      <c r="BJ280" s="29">
        <f t="shared" si="253"/>
        <v>50.274992554575185</v>
      </c>
      <c r="BK280" s="29">
        <f t="shared" si="254"/>
        <v>1781.0418862383806</v>
      </c>
      <c r="BL280" s="29">
        <f t="shared" si="255"/>
        <v>3945.0687070863805</v>
      </c>
      <c r="BM280" s="14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</row>
    <row r="281" spans="1:119" x14ac:dyDescent="0.25">
      <c r="A281" s="27" t="s">
        <v>8</v>
      </c>
      <c r="B281" s="28">
        <v>1</v>
      </c>
      <c r="C281" s="29">
        <f>C280/2</f>
        <v>298.61</v>
      </c>
      <c r="D281" s="29">
        <v>24</v>
      </c>
      <c r="E281" s="29">
        <v>609.4</v>
      </c>
      <c r="F281" s="29">
        <v>9.52</v>
      </c>
      <c r="G281" s="29">
        <f t="shared" si="241"/>
        <v>590.36</v>
      </c>
      <c r="H281" s="29">
        <f t="shared" si="242"/>
        <v>1.0900000000000001</v>
      </c>
      <c r="I281" s="30">
        <v>4.6E-5</v>
      </c>
      <c r="J281" s="29">
        <v>997.6</v>
      </c>
      <c r="K281" s="31">
        <v>7.1980000000000004E-4</v>
      </c>
      <c r="L281" s="32">
        <f t="shared" si="243"/>
        <v>7.2153167602245391E-7</v>
      </c>
      <c r="M281" s="33">
        <f t="shared" si="244"/>
        <v>7.2153167602245389</v>
      </c>
      <c r="N281" s="29">
        <f t="shared" si="245"/>
        <v>891842.20372325648</v>
      </c>
      <c r="O281" s="29">
        <v>12.18</v>
      </c>
      <c r="P281" s="34">
        <v>1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1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3">
        <f>MMULT(Q281:AW281,Datos!$C$2:$C$34)</f>
        <v>0.68469999999999998</v>
      </c>
      <c r="AY281" s="29">
        <f>(AX281*J281*H281^2/2)</f>
        <v>405.76984451600009</v>
      </c>
      <c r="AZ281" s="29">
        <v>0</v>
      </c>
      <c r="BA281" s="29">
        <f t="shared" si="246"/>
        <v>1.0900000000000001</v>
      </c>
      <c r="BB281" s="32">
        <v>1.32605424E-2</v>
      </c>
      <c r="BC281" s="35"/>
      <c r="BD281" s="36">
        <f t="shared" si="247"/>
        <v>1.3601861779253342E-3</v>
      </c>
      <c r="BE281" s="32">
        <f t="shared" si="248"/>
        <v>13.338869781751479</v>
      </c>
      <c r="BF281" s="32">
        <f t="shared" si="249"/>
        <v>7.3608678786200314E-6</v>
      </c>
      <c r="BG281" s="32">
        <f t="shared" si="250"/>
        <v>7.2185454981869124E-2</v>
      </c>
      <c r="BH281" s="29">
        <f t="shared" si="251"/>
        <v>0</v>
      </c>
      <c r="BI281" s="29">
        <f t="shared" si="252"/>
        <v>1</v>
      </c>
      <c r="BJ281" s="29">
        <f t="shared" si="253"/>
        <v>13.338869781751479</v>
      </c>
      <c r="BK281" s="29">
        <f t="shared" si="254"/>
        <v>162.46743394173299</v>
      </c>
      <c r="BL281" s="29">
        <f t="shared" si="255"/>
        <v>568.23727845773305</v>
      </c>
      <c r="BM281" s="14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</row>
    <row r="282" spans="1:119" x14ac:dyDescent="0.25">
      <c r="A282" s="37" t="s">
        <v>9</v>
      </c>
      <c r="B282" s="38">
        <v>1</v>
      </c>
      <c r="C282" s="39">
        <f>C281</f>
        <v>298.61</v>
      </c>
      <c r="D282" s="39">
        <v>14</v>
      </c>
      <c r="E282" s="39">
        <v>355.6</v>
      </c>
      <c r="F282" s="39">
        <v>9.52</v>
      </c>
      <c r="G282" s="39">
        <f t="shared" si="241"/>
        <v>336.56</v>
      </c>
      <c r="H282" s="39">
        <f t="shared" si="242"/>
        <v>3.36</v>
      </c>
      <c r="I282" s="40">
        <v>4.6E-5</v>
      </c>
      <c r="J282" s="39">
        <v>997.6</v>
      </c>
      <c r="K282" s="41">
        <v>7.1980000000000004E-4</v>
      </c>
      <c r="L282" s="42">
        <f t="shared" si="243"/>
        <v>7.2153167602245391E-7</v>
      </c>
      <c r="M282" s="43">
        <f t="shared" si="244"/>
        <v>7.2153167602245389</v>
      </c>
      <c r="N282" s="39">
        <f t="shared" si="245"/>
        <v>1567279.2166712978</v>
      </c>
      <c r="O282" s="39">
        <v>9.8209999999999997</v>
      </c>
      <c r="P282" s="44">
        <v>1</v>
      </c>
      <c r="Q282" s="44">
        <v>0</v>
      </c>
      <c r="R282" s="44">
        <v>2</v>
      </c>
      <c r="S282" s="44">
        <v>0</v>
      </c>
      <c r="T282" s="44">
        <v>0</v>
      </c>
      <c r="U282" s="44">
        <v>1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44">
        <v>0</v>
      </c>
      <c r="AP282" s="44">
        <v>0</v>
      </c>
      <c r="AQ282" s="44">
        <v>0</v>
      </c>
      <c r="AR282" s="44">
        <v>0</v>
      </c>
      <c r="AS282" s="44">
        <v>0</v>
      </c>
      <c r="AT282" s="44">
        <v>1</v>
      </c>
      <c r="AU282" s="44">
        <v>1</v>
      </c>
      <c r="AV282" s="44">
        <v>0</v>
      </c>
      <c r="AW282" s="44">
        <v>1</v>
      </c>
      <c r="AX282" s="43">
        <f>MMULT(Q282:AW282,Datos!$C$2:$C$34)</f>
        <v>1.9591000000000001</v>
      </c>
      <c r="AY282" s="39">
        <f>(AX282*J282*H282^2/2)</f>
        <v>11032.186733568</v>
      </c>
      <c r="AZ282" s="39">
        <v>0</v>
      </c>
      <c r="BA282" s="39">
        <f t="shared" si="246"/>
        <v>3.36</v>
      </c>
      <c r="BB282" s="42">
        <v>1.3552191700000001E-2</v>
      </c>
      <c r="BC282" s="45"/>
      <c r="BD282" s="46">
        <f t="shared" si="247"/>
        <v>2.3170029620357503E-2</v>
      </c>
      <c r="BE282" s="42">
        <f t="shared" si="248"/>
        <v>227.2203709764789</v>
      </c>
      <c r="BF282" s="42">
        <f t="shared" si="249"/>
        <v>6.9815307010898768E-5</v>
      </c>
      <c r="BG282" s="42">
        <f t="shared" si="250"/>
        <v>0.68465428049843036</v>
      </c>
      <c r="BH282" s="39">
        <f t="shared" si="251"/>
        <v>0</v>
      </c>
      <c r="BI282" s="39">
        <f t="shared" si="252"/>
        <v>1</v>
      </c>
      <c r="BJ282" s="39">
        <f t="shared" si="253"/>
        <v>227.2203709764789</v>
      </c>
      <c r="BK282" s="39">
        <f t="shared" si="254"/>
        <v>2231.5312633599992</v>
      </c>
      <c r="BL282" s="39">
        <f t="shared" si="255"/>
        <v>13263.717996927999</v>
      </c>
      <c r="BM282" s="14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</row>
    <row r="283" spans="1:119" x14ac:dyDescent="0.25">
      <c r="A283" s="11"/>
      <c r="B283" s="12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47">
        <f>SUM(BL277:BL282)</f>
        <v>292014.92074086383</v>
      </c>
      <c r="BM283" s="47" t="s">
        <v>85</v>
      </c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</row>
    <row r="285" spans="1:119" x14ac:dyDescent="0.25">
      <c r="BL285" s="54" t="s">
        <v>65</v>
      </c>
    </row>
    <row r="286" spans="1:119" x14ac:dyDescent="0.25">
      <c r="BL286" s="55" t="s">
        <v>66</v>
      </c>
      <c r="BM286" s="53">
        <v>107.5</v>
      </c>
      <c r="BN286" s="60" t="s">
        <v>74</v>
      </c>
    </row>
    <row r="287" spans="1:119" x14ac:dyDescent="0.25">
      <c r="BL287" s="56" t="s">
        <v>67</v>
      </c>
      <c r="BM287" s="51">
        <v>94.35</v>
      </c>
      <c r="BN287" s="61" t="s">
        <v>74</v>
      </c>
    </row>
    <row r="288" spans="1:119" x14ac:dyDescent="0.25">
      <c r="BL288" s="56" t="s">
        <v>91</v>
      </c>
      <c r="BM288" s="51">
        <f>BM286-BM287</f>
        <v>13.150000000000006</v>
      </c>
      <c r="BN288" s="61" t="s">
        <v>81</v>
      </c>
    </row>
    <row r="289" spans="64:66" x14ac:dyDescent="0.25">
      <c r="BL289" s="56" t="s">
        <v>1</v>
      </c>
      <c r="BM289" s="51">
        <f>J277</f>
        <v>997.6</v>
      </c>
      <c r="BN289" s="61" t="s">
        <v>89</v>
      </c>
    </row>
    <row r="290" spans="64:66" x14ac:dyDescent="0.25">
      <c r="BL290" s="56" t="s">
        <v>94</v>
      </c>
      <c r="BM290" s="51">
        <f>BM289*BM288*9.81</f>
        <v>128691.89640000007</v>
      </c>
      <c r="BN290" s="61" t="s">
        <v>85</v>
      </c>
    </row>
    <row r="291" spans="64:66" x14ac:dyDescent="0.25">
      <c r="BL291" s="56" t="s">
        <v>95</v>
      </c>
      <c r="BM291" s="51">
        <f>BL283+BM290</f>
        <v>420706.81714086392</v>
      </c>
      <c r="BN291" s="61" t="s">
        <v>85</v>
      </c>
    </row>
    <row r="292" spans="64:66" x14ac:dyDescent="0.25">
      <c r="BL292" s="57" t="s">
        <v>70</v>
      </c>
      <c r="BM292" s="52">
        <f>BM291/98100</f>
        <v>4.2885506334440766</v>
      </c>
      <c r="BN292" s="62" t="s">
        <v>90</v>
      </c>
    </row>
  </sheetData>
  <dataConsolidate link="1"/>
  <mergeCells count="1">
    <mergeCell ref="L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92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H16" sqref="H16"/>
    </sheetView>
  </sheetViews>
  <sheetFormatPr baseColWidth="10" defaultColWidth="11.42578125" defaultRowHeight="15" x14ac:dyDescent="0.25"/>
  <cols>
    <col min="1" max="1" width="34" style="11" bestFit="1" customWidth="1"/>
    <col min="2" max="2" width="10.5703125" style="12" bestFit="1" customWidth="1"/>
    <col min="3" max="3" width="8.140625" style="12" bestFit="1" customWidth="1"/>
    <col min="4" max="4" width="5.5703125" style="12" bestFit="1" customWidth="1"/>
    <col min="5" max="5" width="10" style="12" bestFit="1" customWidth="1"/>
    <col min="6" max="6" width="8" style="12" bestFit="1" customWidth="1"/>
    <col min="7" max="7" width="9.5703125" style="12" bestFit="1" customWidth="1"/>
    <col min="8" max="8" width="10" style="12" bestFit="1" customWidth="1"/>
    <col min="9" max="9" width="10.28515625" style="12" bestFit="1" customWidth="1"/>
    <col min="10" max="10" width="9.42578125" style="12" bestFit="1" customWidth="1"/>
    <col min="11" max="11" width="10.42578125" style="12" bestFit="1" customWidth="1"/>
    <col min="12" max="12" width="12.5703125" style="12" bestFit="1" customWidth="1"/>
    <col min="13" max="13" width="6.85546875" style="12" customWidth="1"/>
    <col min="14" max="14" width="12" style="12" bestFit="1" customWidth="1"/>
    <col min="15" max="15" width="8.28515625" style="12" bestFit="1" customWidth="1"/>
    <col min="16" max="49" width="3.42578125" style="12" customWidth="1"/>
    <col min="50" max="50" width="9.5703125" style="12" bestFit="1" customWidth="1"/>
    <col min="51" max="51" width="10.42578125" style="12" bestFit="1" customWidth="1"/>
    <col min="52" max="52" width="6.5703125" style="12" bestFit="1" customWidth="1"/>
    <col min="53" max="53" width="13.85546875" style="12" bestFit="1" customWidth="1"/>
    <col min="54" max="54" width="14" style="12" bestFit="1" customWidth="1"/>
    <col min="55" max="55" width="0" style="12" hidden="1" customWidth="1"/>
    <col min="56" max="56" width="19.42578125" style="12" bestFit="1" customWidth="1"/>
    <col min="57" max="57" width="19.5703125" style="12" bestFit="1" customWidth="1"/>
    <col min="58" max="58" width="16.42578125" style="12" bestFit="1" customWidth="1"/>
    <col min="59" max="59" width="16.42578125" style="12" customWidth="1"/>
    <col min="60" max="60" width="11.42578125" style="12"/>
    <col min="61" max="61" width="12.7109375" style="12" bestFit="1" customWidth="1"/>
    <col min="62" max="62" width="14" style="12" customWidth="1"/>
    <col min="63" max="63" width="16.7109375" style="12" bestFit="1" customWidth="1"/>
    <col min="64" max="65" width="11.42578125" style="12"/>
    <col min="66" max="66" width="11.42578125" style="58"/>
    <col min="67" max="69" width="11.42578125" style="12"/>
    <col min="70" max="16384" width="11.42578125" style="13"/>
  </cols>
  <sheetData>
    <row r="1" spans="1:119" ht="100.5" customHeight="1" x14ac:dyDescent="0.25">
      <c r="B1" s="64" t="s">
        <v>64</v>
      </c>
      <c r="C1" s="64" t="s">
        <v>0</v>
      </c>
      <c r="D1" s="64" t="s">
        <v>10</v>
      </c>
      <c r="E1" s="64" t="s">
        <v>12</v>
      </c>
      <c r="F1" s="64" t="s">
        <v>11</v>
      </c>
      <c r="G1" s="64" t="s">
        <v>13</v>
      </c>
      <c r="H1" s="64" t="s">
        <v>14</v>
      </c>
      <c r="I1" s="64" t="s">
        <v>15</v>
      </c>
      <c r="J1" s="64" t="s">
        <v>1</v>
      </c>
      <c r="K1" s="64" t="s">
        <v>16</v>
      </c>
      <c r="L1" s="73" t="s">
        <v>17</v>
      </c>
      <c r="M1" s="73"/>
      <c r="N1" s="64" t="s">
        <v>18</v>
      </c>
      <c r="O1" s="64" t="s">
        <v>19</v>
      </c>
      <c r="P1" s="66" t="s">
        <v>20</v>
      </c>
      <c r="Q1" s="67" t="s">
        <v>21</v>
      </c>
      <c r="R1" s="67" t="s">
        <v>22</v>
      </c>
      <c r="S1" s="67" t="s">
        <v>23</v>
      </c>
      <c r="T1" s="67" t="s">
        <v>24</v>
      </c>
      <c r="U1" s="67" t="s">
        <v>25</v>
      </c>
      <c r="V1" s="67" t="s">
        <v>26</v>
      </c>
      <c r="W1" s="67" t="s">
        <v>27</v>
      </c>
      <c r="X1" s="67" t="s">
        <v>28</v>
      </c>
      <c r="Y1" s="67" t="s">
        <v>29</v>
      </c>
      <c r="Z1" s="67" t="s">
        <v>30</v>
      </c>
      <c r="AA1" s="67" t="s">
        <v>31</v>
      </c>
      <c r="AB1" s="67" t="s">
        <v>32</v>
      </c>
      <c r="AC1" s="67" t="s">
        <v>33</v>
      </c>
      <c r="AD1" s="67">
        <v>0</v>
      </c>
      <c r="AE1" s="67" t="s">
        <v>34</v>
      </c>
      <c r="AF1" s="67" t="s">
        <v>35</v>
      </c>
      <c r="AG1" s="67" t="s">
        <v>36</v>
      </c>
      <c r="AH1" s="67" t="s">
        <v>37</v>
      </c>
      <c r="AI1" s="67" t="s">
        <v>38</v>
      </c>
      <c r="AJ1" s="67" t="s">
        <v>39</v>
      </c>
      <c r="AK1" s="67" t="s">
        <v>40</v>
      </c>
      <c r="AL1" s="67" t="s">
        <v>41</v>
      </c>
      <c r="AM1" s="67" t="s">
        <v>42</v>
      </c>
      <c r="AN1" s="67" t="s">
        <v>43</v>
      </c>
      <c r="AO1" s="67" t="s">
        <v>27</v>
      </c>
      <c r="AP1" s="67" t="s">
        <v>44</v>
      </c>
      <c r="AQ1" s="67" t="s">
        <v>27</v>
      </c>
      <c r="AR1" s="67" t="s">
        <v>45</v>
      </c>
      <c r="AS1" s="67" t="s">
        <v>46</v>
      </c>
      <c r="AT1" s="67" t="s">
        <v>47</v>
      </c>
      <c r="AU1" s="67" t="s">
        <v>48</v>
      </c>
      <c r="AV1" s="67" t="s">
        <v>27</v>
      </c>
      <c r="AW1" s="67" t="s">
        <v>49</v>
      </c>
      <c r="AX1" s="64" t="s">
        <v>50</v>
      </c>
      <c r="AY1" s="64" t="s">
        <v>51</v>
      </c>
      <c r="AZ1" s="64" t="s">
        <v>55</v>
      </c>
      <c r="BA1" s="64" t="s">
        <v>56</v>
      </c>
      <c r="BB1" s="64" t="s">
        <v>68</v>
      </c>
      <c r="BC1" s="64" t="s">
        <v>69</v>
      </c>
      <c r="BD1" s="64" t="s">
        <v>57</v>
      </c>
      <c r="BE1" s="64" t="s">
        <v>57</v>
      </c>
      <c r="BF1" s="64" t="s">
        <v>63</v>
      </c>
      <c r="BG1" s="64" t="s">
        <v>63</v>
      </c>
      <c r="BH1" s="64" t="s">
        <v>58</v>
      </c>
      <c r="BI1" s="64" t="s">
        <v>59</v>
      </c>
      <c r="BJ1" s="68" t="s">
        <v>60</v>
      </c>
      <c r="BK1" s="68" t="s">
        <v>86</v>
      </c>
      <c r="BL1" s="64" t="s">
        <v>62</v>
      </c>
    </row>
    <row r="2" spans="1:119" ht="18" thickBot="1" x14ac:dyDescent="0.3">
      <c r="B2" s="69" t="s">
        <v>78</v>
      </c>
      <c r="C2" s="69" t="s">
        <v>71</v>
      </c>
      <c r="D2" s="69"/>
      <c r="E2" s="69" t="s">
        <v>72</v>
      </c>
      <c r="F2" s="69" t="s">
        <v>72</v>
      </c>
      <c r="G2" s="69" t="s">
        <v>72</v>
      </c>
      <c r="H2" s="69" t="s">
        <v>73</v>
      </c>
      <c r="I2" s="69" t="s">
        <v>74</v>
      </c>
      <c r="J2" s="69" t="s">
        <v>96</v>
      </c>
      <c r="K2" s="69" t="s">
        <v>76</v>
      </c>
      <c r="L2" s="69" t="s">
        <v>97</v>
      </c>
      <c r="M2" s="69" t="s">
        <v>77</v>
      </c>
      <c r="N2" s="69" t="s">
        <v>78</v>
      </c>
      <c r="O2" s="69" t="s">
        <v>74</v>
      </c>
      <c r="P2" s="69"/>
      <c r="Q2" s="70">
        <v>1</v>
      </c>
      <c r="R2" s="70">
        <v>2</v>
      </c>
      <c r="S2" s="70">
        <v>3</v>
      </c>
      <c r="T2" s="70">
        <v>4</v>
      </c>
      <c r="U2" s="70">
        <v>5</v>
      </c>
      <c r="V2" s="70">
        <v>6</v>
      </c>
      <c r="W2" s="70">
        <v>7</v>
      </c>
      <c r="X2" s="70">
        <v>8</v>
      </c>
      <c r="Y2" s="70">
        <v>9</v>
      </c>
      <c r="Z2" s="70">
        <v>10</v>
      </c>
      <c r="AA2" s="70">
        <v>11</v>
      </c>
      <c r="AB2" s="70">
        <v>12</v>
      </c>
      <c r="AC2" s="70">
        <v>13</v>
      </c>
      <c r="AD2" s="70">
        <v>14</v>
      </c>
      <c r="AE2" s="70">
        <v>15</v>
      </c>
      <c r="AF2" s="70">
        <v>16</v>
      </c>
      <c r="AG2" s="70">
        <v>17</v>
      </c>
      <c r="AH2" s="70">
        <v>18</v>
      </c>
      <c r="AI2" s="70">
        <v>19</v>
      </c>
      <c r="AJ2" s="70">
        <v>20</v>
      </c>
      <c r="AK2" s="70">
        <v>21</v>
      </c>
      <c r="AL2" s="70">
        <v>22</v>
      </c>
      <c r="AM2" s="70">
        <v>23</v>
      </c>
      <c r="AN2" s="70">
        <v>24</v>
      </c>
      <c r="AO2" s="70">
        <v>25</v>
      </c>
      <c r="AP2" s="70">
        <v>26</v>
      </c>
      <c r="AQ2" s="70">
        <v>27</v>
      </c>
      <c r="AR2" s="70">
        <v>28</v>
      </c>
      <c r="AS2" s="70">
        <v>29</v>
      </c>
      <c r="AT2" s="70">
        <v>30</v>
      </c>
      <c r="AU2" s="70">
        <v>31</v>
      </c>
      <c r="AV2" s="70">
        <v>32</v>
      </c>
      <c r="AW2" s="70">
        <v>33</v>
      </c>
      <c r="AX2" s="69" t="s">
        <v>78</v>
      </c>
      <c r="AY2" s="69" t="s">
        <v>81</v>
      </c>
      <c r="AZ2" s="69" t="s">
        <v>81</v>
      </c>
      <c r="BA2" s="69" t="s">
        <v>73</v>
      </c>
      <c r="BB2" s="69" t="s">
        <v>78</v>
      </c>
      <c r="BC2" s="69"/>
      <c r="BD2" s="69" t="s">
        <v>82</v>
      </c>
      <c r="BE2" s="69" t="s">
        <v>83</v>
      </c>
      <c r="BF2" s="69" t="s">
        <v>82</v>
      </c>
      <c r="BG2" s="69" t="s">
        <v>83</v>
      </c>
      <c r="BH2" s="69" t="s">
        <v>84</v>
      </c>
      <c r="BI2" s="69" t="s">
        <v>84</v>
      </c>
      <c r="BJ2" s="69" t="s">
        <v>82</v>
      </c>
      <c r="BK2" s="69" t="s">
        <v>85</v>
      </c>
      <c r="BL2" s="69" t="s">
        <v>85</v>
      </c>
    </row>
    <row r="3" spans="1:119" ht="15.75" thickBot="1" x14ac:dyDescent="0.3">
      <c r="A3" s="69" t="s">
        <v>2</v>
      </c>
      <c r="C3" s="19">
        <v>0</v>
      </c>
      <c r="D3" s="19" t="s">
        <v>79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59"/>
      <c r="BO3" s="14"/>
      <c r="BP3" s="48" t="s">
        <v>0</v>
      </c>
      <c r="BQ3" s="49" t="s">
        <v>70</v>
      </c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</row>
    <row r="4" spans="1:119" x14ac:dyDescent="0.25">
      <c r="A4" s="71" t="s">
        <v>88</v>
      </c>
      <c r="C4" s="39">
        <f>C3/3600</f>
        <v>0</v>
      </c>
      <c r="D4" s="39" t="s">
        <v>80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59"/>
      <c r="BO4" s="14"/>
      <c r="BP4" s="50" t="s">
        <v>92</v>
      </c>
      <c r="BQ4" s="50" t="s">
        <v>93</v>
      </c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</row>
    <row r="5" spans="1:119" x14ac:dyDescent="0.25">
      <c r="A5" s="17" t="s">
        <v>4</v>
      </c>
      <c r="B5" s="18">
        <v>1</v>
      </c>
      <c r="C5" s="19">
        <v>0</v>
      </c>
      <c r="D5" s="19">
        <v>24</v>
      </c>
      <c r="E5" s="19">
        <v>609.4</v>
      </c>
      <c r="F5" s="19">
        <v>9.52</v>
      </c>
      <c r="G5" s="19">
        <f t="shared" ref="G5:G10" si="0">E5-(F5*2)</f>
        <v>590.36</v>
      </c>
      <c r="H5" s="19">
        <f t="shared" ref="H5:H10" si="1">(0.001*C5/(PI()*(G5/2000)^2))</f>
        <v>0</v>
      </c>
      <c r="I5" s="20">
        <v>4.6E-5</v>
      </c>
      <c r="J5" s="19">
        <v>997.6</v>
      </c>
      <c r="K5" s="21">
        <v>7.1980000000000004E-4</v>
      </c>
      <c r="L5" s="22">
        <f t="shared" ref="L5:L10" si="2">K5/J5</f>
        <v>7.2153167602245391E-7</v>
      </c>
      <c r="M5" s="23">
        <f t="shared" ref="M5:M10" si="3">L5*10^7</f>
        <v>7.2153167602245389</v>
      </c>
      <c r="N5" s="19">
        <f t="shared" ref="N5:N10" si="4">J5*H5*(G5*0.001)/K5</f>
        <v>0</v>
      </c>
      <c r="O5" s="19">
        <v>510.76499999999999</v>
      </c>
      <c r="P5" s="24">
        <v>1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12</v>
      </c>
      <c r="AF5" s="24">
        <v>0</v>
      </c>
      <c r="AG5" s="24">
        <v>1</v>
      </c>
      <c r="AH5" s="24">
        <v>1</v>
      </c>
      <c r="AI5" s="24">
        <v>2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24">
        <v>0</v>
      </c>
      <c r="AP5" s="24">
        <v>0</v>
      </c>
      <c r="AQ5" s="24">
        <v>0</v>
      </c>
      <c r="AR5" s="24">
        <v>0</v>
      </c>
      <c r="AS5" s="24">
        <v>1</v>
      </c>
      <c r="AT5" s="24">
        <v>0</v>
      </c>
      <c r="AU5" s="24">
        <v>0</v>
      </c>
      <c r="AV5" s="24">
        <v>0</v>
      </c>
      <c r="AW5" s="24">
        <v>0</v>
      </c>
      <c r="AX5" s="23">
        <f>MMULT(Q5:AW5,Datos!$C$2:$C$34)</f>
        <v>4.8997999999999999</v>
      </c>
      <c r="AY5" s="19">
        <f t="shared" ref="AY5:AY10" si="5">(AX5*J5*H5^2/2)</f>
        <v>0</v>
      </c>
      <c r="AZ5" s="19">
        <v>0</v>
      </c>
      <c r="BA5" s="19">
        <f t="shared" ref="BA5:BA10" si="6">H5</f>
        <v>0</v>
      </c>
      <c r="BB5" s="22">
        <v>0</v>
      </c>
      <c r="BC5" s="25" t="e">
        <f t="shared" ref="BC5:BC10" si="7">-2*LOG((I5/(3.7*(G5/1000)))+(2.51/(N5*SQRT(BB5))))-(1/SQRT(BB5))</f>
        <v>#DIV/0!</v>
      </c>
      <c r="BD5" s="26">
        <f t="shared" ref="BD5:BD10" si="8">BB5*(1/(G5*0.001))*(H5^2/(2*9.81))</f>
        <v>0</v>
      </c>
      <c r="BE5" s="22">
        <f t="shared" ref="BE5:BE10" si="9">BD5*9806.65</f>
        <v>0</v>
      </c>
      <c r="BF5" s="22">
        <f t="shared" ref="BF5:BF10" si="10">(32*K5*H5)/((G5*0.001)^2*J5*9.81)</f>
        <v>0</v>
      </c>
      <c r="BG5" s="22">
        <f t="shared" ref="BG5:BG10" si="11">BF5*9806.65</f>
        <v>0</v>
      </c>
      <c r="BH5" s="19">
        <f t="shared" ref="BH5:BH10" si="12">IF(N5&lt;2100,1,IF(N5&gt;4000,0,1-(N5-2100)/(4000-2100)))</f>
        <v>1</v>
      </c>
      <c r="BI5" s="19">
        <f t="shared" ref="BI5:BI10" si="13">IF(N5&gt;4000,1,IF(N5&lt;2100,0,(N5-2100)/(4000-2100)))</f>
        <v>0</v>
      </c>
      <c r="BJ5" s="19">
        <f t="shared" ref="BJ5:BJ10" si="14">(BH5*BF5)+(BI5*BE5)</f>
        <v>0</v>
      </c>
      <c r="BK5" s="19">
        <f t="shared" ref="BK5:BK10" si="15">BJ5*O5*P5</f>
        <v>0</v>
      </c>
      <c r="BL5" s="19">
        <f t="shared" ref="BL5:BL10" si="16">B5*(AY5+AZ5+BK5)</f>
        <v>0</v>
      </c>
      <c r="BM5" s="14"/>
      <c r="BN5" s="59"/>
      <c r="BO5" s="14"/>
      <c r="BP5" s="19">
        <v>0</v>
      </c>
      <c r="BQ5" s="19">
        <f>BM20</f>
        <v>1.3118440000000007</v>
      </c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</row>
    <row r="6" spans="1:119" x14ac:dyDescent="0.25">
      <c r="A6" s="27" t="s">
        <v>5</v>
      </c>
      <c r="B6" s="28">
        <v>1</v>
      </c>
      <c r="C6" s="29">
        <v>0</v>
      </c>
      <c r="D6" s="29">
        <v>24</v>
      </c>
      <c r="E6" s="29">
        <v>609.4</v>
      </c>
      <c r="F6" s="29">
        <v>9.52</v>
      </c>
      <c r="G6" s="29">
        <f t="shared" si="0"/>
        <v>590.36</v>
      </c>
      <c r="H6" s="29">
        <f t="shared" si="1"/>
        <v>0</v>
      </c>
      <c r="I6" s="30">
        <v>4.6E-5</v>
      </c>
      <c r="J6" s="29">
        <v>997.6</v>
      </c>
      <c r="K6" s="31">
        <v>7.1980000000000004E-4</v>
      </c>
      <c r="L6" s="32">
        <f t="shared" si="2"/>
        <v>7.2153167602245391E-7</v>
      </c>
      <c r="M6" s="33">
        <f t="shared" si="3"/>
        <v>7.2153167602245389</v>
      </c>
      <c r="N6" s="29">
        <f t="shared" si="4"/>
        <v>0</v>
      </c>
      <c r="O6" s="29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3">
        <f>MMULT(Q6:AW6,Datos!$C$2:$C$34)</f>
        <v>0</v>
      </c>
      <c r="AY6" s="29">
        <f t="shared" si="5"/>
        <v>0</v>
      </c>
      <c r="AZ6" s="29">
        <f>0.00212*C3^2</f>
        <v>0</v>
      </c>
      <c r="BA6" s="29">
        <f t="shared" si="6"/>
        <v>0</v>
      </c>
      <c r="BB6" s="32">
        <v>0</v>
      </c>
      <c r="BC6" s="35" t="e">
        <f t="shared" si="7"/>
        <v>#DIV/0!</v>
      </c>
      <c r="BD6" s="36">
        <f t="shared" si="8"/>
        <v>0</v>
      </c>
      <c r="BE6" s="32">
        <f t="shared" si="9"/>
        <v>0</v>
      </c>
      <c r="BF6" s="32">
        <f t="shared" si="10"/>
        <v>0</v>
      </c>
      <c r="BG6" s="32">
        <f t="shared" si="11"/>
        <v>0</v>
      </c>
      <c r="BH6" s="29">
        <f t="shared" si="12"/>
        <v>1</v>
      </c>
      <c r="BI6" s="29">
        <f t="shared" si="13"/>
        <v>0</v>
      </c>
      <c r="BJ6" s="29">
        <f t="shared" si="14"/>
        <v>0</v>
      </c>
      <c r="BK6" s="29">
        <f t="shared" si="15"/>
        <v>0</v>
      </c>
      <c r="BL6" s="29">
        <f t="shared" si="16"/>
        <v>0</v>
      </c>
      <c r="BM6" s="14"/>
      <c r="BN6" s="59"/>
      <c r="BO6" s="14"/>
      <c r="BP6" s="29">
        <v>200</v>
      </c>
      <c r="BQ6" s="29">
        <f>BM39</f>
        <v>1.3201108652063802</v>
      </c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</row>
    <row r="7" spans="1:119" x14ac:dyDescent="0.25">
      <c r="A7" s="27" t="s">
        <v>6</v>
      </c>
      <c r="B7" s="28">
        <v>1</v>
      </c>
      <c r="C7" s="29">
        <v>0</v>
      </c>
      <c r="D7" s="29">
        <v>24</v>
      </c>
      <c r="E7" s="29">
        <v>609.4</v>
      </c>
      <c r="F7" s="29">
        <v>9.52</v>
      </c>
      <c r="G7" s="29">
        <f t="shared" si="0"/>
        <v>590.36</v>
      </c>
      <c r="H7" s="29">
        <f t="shared" si="1"/>
        <v>0</v>
      </c>
      <c r="I7" s="30">
        <v>4.6E-5</v>
      </c>
      <c r="J7" s="29">
        <v>997.6</v>
      </c>
      <c r="K7" s="31">
        <v>7.1980000000000004E-4</v>
      </c>
      <c r="L7" s="32">
        <f t="shared" si="2"/>
        <v>7.2153167602245391E-7</v>
      </c>
      <c r="M7" s="33">
        <f t="shared" si="3"/>
        <v>7.2153167602245389</v>
      </c>
      <c r="N7" s="29">
        <f t="shared" si="4"/>
        <v>0</v>
      </c>
      <c r="O7" s="29">
        <v>442.99799999999999</v>
      </c>
      <c r="P7" s="34">
        <v>1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6</v>
      </c>
      <c r="AF7" s="34">
        <v>0</v>
      </c>
      <c r="AG7" s="34">
        <v>0</v>
      </c>
      <c r="AH7" s="34">
        <v>1</v>
      </c>
      <c r="AI7" s="34">
        <v>1</v>
      </c>
      <c r="AJ7" s="34">
        <v>0</v>
      </c>
      <c r="AK7" s="34">
        <v>1</v>
      </c>
      <c r="AL7" s="34">
        <v>1</v>
      </c>
      <c r="AM7" s="34">
        <v>1</v>
      </c>
      <c r="AN7" s="34">
        <v>1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3">
        <f>MMULT(Q7:AW7,Datos!$C$2:$C$34)</f>
        <v>2.0648999999999997</v>
      </c>
      <c r="AY7" s="29">
        <f t="shared" si="5"/>
        <v>0</v>
      </c>
      <c r="AZ7" s="29">
        <v>0</v>
      </c>
      <c r="BA7" s="29">
        <f t="shared" si="6"/>
        <v>0</v>
      </c>
      <c r="BB7" s="32">
        <v>0</v>
      </c>
      <c r="BC7" s="35" t="e">
        <f t="shared" si="7"/>
        <v>#DIV/0!</v>
      </c>
      <c r="BD7" s="36">
        <f t="shared" si="8"/>
        <v>0</v>
      </c>
      <c r="BE7" s="32">
        <f t="shared" si="9"/>
        <v>0</v>
      </c>
      <c r="BF7" s="32">
        <f t="shared" si="10"/>
        <v>0</v>
      </c>
      <c r="BG7" s="32">
        <f t="shared" si="11"/>
        <v>0</v>
      </c>
      <c r="BH7" s="29">
        <f t="shared" si="12"/>
        <v>1</v>
      </c>
      <c r="BI7" s="29">
        <f t="shared" si="13"/>
        <v>0</v>
      </c>
      <c r="BJ7" s="29">
        <f t="shared" si="14"/>
        <v>0</v>
      </c>
      <c r="BK7" s="29">
        <f t="shared" si="15"/>
        <v>0</v>
      </c>
      <c r="BL7" s="29">
        <f t="shared" si="16"/>
        <v>0</v>
      </c>
      <c r="BM7" s="14"/>
      <c r="BN7" s="59"/>
      <c r="BO7" s="14"/>
      <c r="BP7" s="29">
        <v>400</v>
      </c>
      <c r="BQ7" s="29">
        <f>BM58</f>
        <v>1.3436364075395681</v>
      </c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</row>
    <row r="8" spans="1:119" x14ac:dyDescent="0.25">
      <c r="A8" s="27" t="s">
        <v>7</v>
      </c>
      <c r="B8" s="28">
        <v>1</v>
      </c>
      <c r="C8" s="29">
        <v>0</v>
      </c>
      <c r="D8" s="29">
        <v>24</v>
      </c>
      <c r="E8" s="29">
        <v>609.4</v>
      </c>
      <c r="F8" s="29">
        <v>9.52</v>
      </c>
      <c r="G8" s="29">
        <f t="shared" si="0"/>
        <v>590.36</v>
      </c>
      <c r="H8" s="29">
        <f t="shared" si="1"/>
        <v>0</v>
      </c>
      <c r="I8" s="30">
        <v>4.6E-5</v>
      </c>
      <c r="J8" s="29">
        <v>997.6</v>
      </c>
      <c r="K8" s="31">
        <v>7.1980000000000004E-4</v>
      </c>
      <c r="L8" s="32">
        <f t="shared" si="2"/>
        <v>7.2153167602245391E-7</v>
      </c>
      <c r="M8" s="33">
        <f t="shared" si="3"/>
        <v>7.2153167602245389</v>
      </c>
      <c r="N8" s="29">
        <f t="shared" si="4"/>
        <v>0</v>
      </c>
      <c r="O8" s="29">
        <v>35.426000000000002</v>
      </c>
      <c r="P8" s="34">
        <v>1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1</v>
      </c>
      <c r="AH8" s="34">
        <v>1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3">
        <f>MMULT(Q8:AW8,Datos!$C$2:$C$34)</f>
        <v>0.91289999999999993</v>
      </c>
      <c r="AY8" s="29">
        <f t="shared" si="5"/>
        <v>0</v>
      </c>
      <c r="AZ8" s="29">
        <v>0</v>
      </c>
      <c r="BA8" s="29">
        <f t="shared" si="6"/>
        <v>0</v>
      </c>
      <c r="BB8" s="32">
        <v>0</v>
      </c>
      <c r="BC8" s="35" t="e">
        <f t="shared" si="7"/>
        <v>#DIV/0!</v>
      </c>
      <c r="BD8" s="36">
        <f t="shared" si="8"/>
        <v>0</v>
      </c>
      <c r="BE8" s="32">
        <f t="shared" si="9"/>
        <v>0</v>
      </c>
      <c r="BF8" s="32">
        <f t="shared" si="10"/>
        <v>0</v>
      </c>
      <c r="BG8" s="32">
        <f t="shared" si="11"/>
        <v>0</v>
      </c>
      <c r="BH8" s="29">
        <f t="shared" si="12"/>
        <v>1</v>
      </c>
      <c r="BI8" s="29">
        <f t="shared" si="13"/>
        <v>0</v>
      </c>
      <c r="BJ8" s="29">
        <f t="shared" si="14"/>
        <v>0</v>
      </c>
      <c r="BK8" s="29">
        <f t="shared" si="15"/>
        <v>0</v>
      </c>
      <c r="BL8" s="29">
        <f t="shared" si="16"/>
        <v>0</v>
      </c>
      <c r="BM8" s="14"/>
      <c r="BN8" s="59"/>
      <c r="BO8" s="14"/>
      <c r="BP8" s="29">
        <v>700</v>
      </c>
      <c r="BQ8" s="29">
        <f>BM76</f>
        <v>1.4031298464712287</v>
      </c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</row>
    <row r="9" spans="1:119" x14ac:dyDescent="0.25">
      <c r="A9" s="27" t="s">
        <v>8</v>
      </c>
      <c r="B9" s="28">
        <v>1</v>
      </c>
      <c r="C9" s="29">
        <v>0</v>
      </c>
      <c r="D9" s="29">
        <v>24</v>
      </c>
      <c r="E9" s="29">
        <v>609.4</v>
      </c>
      <c r="F9" s="29">
        <v>9.52</v>
      </c>
      <c r="G9" s="29">
        <f t="shared" si="0"/>
        <v>590.36</v>
      </c>
      <c r="H9" s="29">
        <f t="shared" si="1"/>
        <v>0</v>
      </c>
      <c r="I9" s="30">
        <v>4.6E-5</v>
      </c>
      <c r="J9" s="29">
        <v>997.6</v>
      </c>
      <c r="K9" s="31">
        <v>7.1980000000000004E-4</v>
      </c>
      <c r="L9" s="32">
        <f t="shared" si="2"/>
        <v>7.2153167602245391E-7</v>
      </c>
      <c r="M9" s="33">
        <f t="shared" si="3"/>
        <v>7.2153167602245389</v>
      </c>
      <c r="N9" s="29">
        <f t="shared" si="4"/>
        <v>0</v>
      </c>
      <c r="O9" s="29">
        <v>12.18</v>
      </c>
      <c r="P9" s="34">
        <v>1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1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3">
        <f>MMULT(Q9:AW9,Datos!$C$2:$C$34)</f>
        <v>0.68469999999999998</v>
      </c>
      <c r="AY9" s="29">
        <f t="shared" si="5"/>
        <v>0</v>
      </c>
      <c r="AZ9" s="29">
        <v>0</v>
      </c>
      <c r="BA9" s="29">
        <f t="shared" si="6"/>
        <v>0</v>
      </c>
      <c r="BB9" s="32">
        <v>0</v>
      </c>
      <c r="BC9" s="35" t="e">
        <f t="shared" si="7"/>
        <v>#DIV/0!</v>
      </c>
      <c r="BD9" s="36">
        <f t="shared" si="8"/>
        <v>0</v>
      </c>
      <c r="BE9" s="32">
        <f t="shared" si="9"/>
        <v>0</v>
      </c>
      <c r="BF9" s="32">
        <f t="shared" si="10"/>
        <v>0</v>
      </c>
      <c r="BG9" s="32">
        <f t="shared" si="11"/>
        <v>0</v>
      </c>
      <c r="BH9" s="29">
        <f t="shared" si="12"/>
        <v>1</v>
      </c>
      <c r="BI9" s="29">
        <f t="shared" si="13"/>
        <v>0</v>
      </c>
      <c r="BJ9" s="29">
        <f t="shared" si="14"/>
        <v>0</v>
      </c>
      <c r="BK9" s="29">
        <f t="shared" si="15"/>
        <v>0</v>
      </c>
      <c r="BL9" s="29">
        <f t="shared" si="16"/>
        <v>0</v>
      </c>
      <c r="BM9" s="14"/>
      <c r="BN9" s="59"/>
      <c r="BO9" s="14"/>
      <c r="BP9" s="29">
        <v>1000</v>
      </c>
      <c r="BQ9" s="29">
        <f>BM94</f>
        <v>1.4919476727399181</v>
      </c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</row>
    <row r="10" spans="1:119" x14ac:dyDescent="0.25">
      <c r="A10" s="37" t="s">
        <v>9</v>
      </c>
      <c r="B10" s="38">
        <v>1</v>
      </c>
      <c r="C10" s="39">
        <v>0</v>
      </c>
      <c r="D10" s="39">
        <v>14</v>
      </c>
      <c r="E10" s="39">
        <v>355.6</v>
      </c>
      <c r="F10" s="39">
        <v>9.52</v>
      </c>
      <c r="G10" s="39">
        <f t="shared" si="0"/>
        <v>336.56</v>
      </c>
      <c r="H10" s="39">
        <f t="shared" si="1"/>
        <v>0</v>
      </c>
      <c r="I10" s="40">
        <v>4.6E-5</v>
      </c>
      <c r="J10" s="39">
        <v>997.6</v>
      </c>
      <c r="K10" s="41">
        <v>7.1980000000000004E-4</v>
      </c>
      <c r="L10" s="42">
        <f t="shared" si="2"/>
        <v>7.2153167602245391E-7</v>
      </c>
      <c r="M10" s="43">
        <f t="shared" si="3"/>
        <v>7.2153167602245389</v>
      </c>
      <c r="N10" s="39">
        <f t="shared" si="4"/>
        <v>0</v>
      </c>
      <c r="O10" s="39">
        <v>9.8209999999999997</v>
      </c>
      <c r="P10" s="44">
        <v>1</v>
      </c>
      <c r="Q10" s="44">
        <v>0</v>
      </c>
      <c r="R10" s="44">
        <v>2</v>
      </c>
      <c r="S10" s="44">
        <v>0</v>
      </c>
      <c r="T10" s="44">
        <v>0</v>
      </c>
      <c r="U10" s="44">
        <v>1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1</v>
      </c>
      <c r="AU10" s="44">
        <v>1</v>
      </c>
      <c r="AV10" s="44">
        <v>0</v>
      </c>
      <c r="AW10" s="44">
        <v>1</v>
      </c>
      <c r="AX10" s="43">
        <f>MMULT(Q10:AW10,Datos!$C$2:$C$34)</f>
        <v>1.9591000000000001</v>
      </c>
      <c r="AY10" s="39">
        <f t="shared" si="5"/>
        <v>0</v>
      </c>
      <c r="AZ10" s="39">
        <v>0</v>
      </c>
      <c r="BA10" s="39">
        <f t="shared" si="6"/>
        <v>0</v>
      </c>
      <c r="BB10" s="42">
        <v>0</v>
      </c>
      <c r="BC10" s="45" t="e">
        <f t="shared" si="7"/>
        <v>#DIV/0!</v>
      </c>
      <c r="BD10" s="46">
        <f t="shared" si="8"/>
        <v>0</v>
      </c>
      <c r="BE10" s="42">
        <f t="shared" si="9"/>
        <v>0</v>
      </c>
      <c r="BF10" s="42">
        <f t="shared" si="10"/>
        <v>0</v>
      </c>
      <c r="BG10" s="42">
        <f t="shared" si="11"/>
        <v>0</v>
      </c>
      <c r="BH10" s="39">
        <f t="shared" si="12"/>
        <v>1</v>
      </c>
      <c r="BI10" s="39">
        <f t="shared" si="13"/>
        <v>0</v>
      </c>
      <c r="BJ10" s="39">
        <f t="shared" si="14"/>
        <v>0</v>
      </c>
      <c r="BK10" s="39">
        <f t="shared" si="15"/>
        <v>0</v>
      </c>
      <c r="BL10" s="39">
        <f t="shared" si="16"/>
        <v>0</v>
      </c>
      <c r="BM10" s="14"/>
      <c r="BN10" s="59"/>
      <c r="BO10" s="14"/>
      <c r="BP10" s="29">
        <v>1300</v>
      </c>
      <c r="BQ10" s="29">
        <f>BM112</f>
        <v>1.6136148545946827</v>
      </c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</row>
    <row r="11" spans="1:119" x14ac:dyDescent="0.25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47">
        <v>0</v>
      </c>
      <c r="BM11" s="47" t="s">
        <v>85</v>
      </c>
      <c r="BN11" s="59"/>
      <c r="BO11" s="14"/>
      <c r="BP11" s="29">
        <v>1600</v>
      </c>
      <c r="BQ11" s="29">
        <f>BM130</f>
        <v>1.7618400943917931</v>
      </c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</row>
    <row r="12" spans="1:119" x14ac:dyDescent="0.25">
      <c r="BP12" s="51">
        <v>1900</v>
      </c>
      <c r="BQ12" s="51">
        <f>BM148</f>
        <v>1.9440070471388859</v>
      </c>
    </row>
    <row r="13" spans="1:119" x14ac:dyDescent="0.25">
      <c r="BL13" s="54" t="s">
        <v>65</v>
      </c>
      <c r="BP13" s="51">
        <v>2200</v>
      </c>
      <c r="BQ13" s="51">
        <f>BM166</f>
        <v>2.151452242413908</v>
      </c>
    </row>
    <row r="14" spans="1:119" x14ac:dyDescent="0.25">
      <c r="BL14" s="55" t="s">
        <v>66</v>
      </c>
      <c r="BM14" s="53">
        <v>107.5</v>
      </c>
      <c r="BN14" s="60" t="s">
        <v>74</v>
      </c>
      <c r="BP14" s="51">
        <v>2500</v>
      </c>
      <c r="BQ14" s="51">
        <f>BM184</f>
        <v>2.3939036213710985</v>
      </c>
    </row>
    <row r="15" spans="1:119" x14ac:dyDescent="0.25">
      <c r="BL15" s="56" t="s">
        <v>67</v>
      </c>
      <c r="BM15" s="51">
        <v>94.35</v>
      </c>
      <c r="BN15" s="61" t="s">
        <v>74</v>
      </c>
      <c r="BP15" s="51">
        <v>2800</v>
      </c>
      <c r="BQ15" s="51">
        <f>BM202</f>
        <v>2.6599386950634529</v>
      </c>
    </row>
    <row r="16" spans="1:119" x14ac:dyDescent="0.25">
      <c r="BL16" s="56" t="s">
        <v>91</v>
      </c>
      <c r="BM16" s="51">
        <f>BM14-BM15</f>
        <v>13.150000000000006</v>
      </c>
      <c r="BN16" s="61" t="s">
        <v>81</v>
      </c>
      <c r="BP16" s="51">
        <v>3100</v>
      </c>
      <c r="BQ16" s="51">
        <f>BM220</f>
        <v>2.9628091859009906</v>
      </c>
    </row>
    <row r="17" spans="1:119" x14ac:dyDescent="0.25">
      <c r="BL17" s="56" t="s">
        <v>1</v>
      </c>
      <c r="BM17" s="51">
        <f>J5</f>
        <v>997.6</v>
      </c>
      <c r="BN17" s="61" t="s">
        <v>89</v>
      </c>
      <c r="BP17" s="51">
        <v>3400</v>
      </c>
      <c r="BQ17" s="51">
        <f>BM238</f>
        <v>3.2872051125085169</v>
      </c>
    </row>
    <row r="18" spans="1:119" x14ac:dyDescent="0.25">
      <c r="BL18" s="56" t="s">
        <v>94</v>
      </c>
      <c r="BM18" s="51">
        <f>BM17*BM16*9.81</f>
        <v>128691.89640000007</v>
      </c>
      <c r="BN18" s="61" t="s">
        <v>85</v>
      </c>
      <c r="BP18" s="51">
        <v>3700</v>
      </c>
      <c r="BQ18" s="51">
        <f>BM256</f>
        <v>3.6410123057494759</v>
      </c>
    </row>
    <row r="19" spans="1:119" x14ac:dyDescent="0.25">
      <c r="BL19" s="56" t="s">
        <v>95</v>
      </c>
      <c r="BM19" s="51">
        <f>BL11+BM18</f>
        <v>128691.89640000007</v>
      </c>
      <c r="BN19" s="61" t="s">
        <v>85</v>
      </c>
      <c r="BP19" s="51">
        <v>4000</v>
      </c>
      <c r="BQ19" s="51">
        <f>BM274</f>
        <v>4.0337294000386645</v>
      </c>
    </row>
    <row r="20" spans="1:119" x14ac:dyDescent="0.25">
      <c r="BL20" s="57" t="s">
        <v>70</v>
      </c>
      <c r="BM20" s="52">
        <f>BM19/98100</f>
        <v>1.3118440000000007</v>
      </c>
      <c r="BN20" s="62" t="s">
        <v>90</v>
      </c>
      <c r="BP20" s="52">
        <v>4300</v>
      </c>
      <c r="BQ20" s="52">
        <f>BM292</f>
        <v>4.4462804344211371</v>
      </c>
    </row>
    <row r="22" spans="1:119" x14ac:dyDescent="0.25">
      <c r="A22" s="69" t="s">
        <v>2</v>
      </c>
      <c r="C22" s="19">
        <v>200</v>
      </c>
      <c r="D22" s="19" t="s">
        <v>79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59"/>
      <c r="BO22" s="14"/>
      <c r="BP22" s="14"/>
      <c r="BQ22" s="14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</row>
    <row r="23" spans="1:119" x14ac:dyDescent="0.25">
      <c r="A23" s="71" t="s">
        <v>88</v>
      </c>
      <c r="C23" s="39">
        <f>C22/3600</f>
        <v>5.5555555555555552E-2</v>
      </c>
      <c r="D23" s="39" t="s">
        <v>80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59"/>
      <c r="BO23" s="14"/>
      <c r="BP23" s="14"/>
      <c r="BQ23" s="14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</row>
    <row r="24" spans="1:119" x14ac:dyDescent="0.25">
      <c r="A24" s="17" t="s">
        <v>4</v>
      </c>
      <c r="B24" s="18">
        <v>1</v>
      </c>
      <c r="C24" s="19">
        <f>ROUND(C22/3.6,2)</f>
        <v>55.56</v>
      </c>
      <c r="D24" s="19">
        <v>24</v>
      </c>
      <c r="E24" s="19">
        <v>609.4</v>
      </c>
      <c r="F24" s="19">
        <v>9.52</v>
      </c>
      <c r="G24" s="19">
        <f t="shared" ref="G24:G29" si="17">E24-(F24*2)</f>
        <v>590.36</v>
      </c>
      <c r="H24" s="19">
        <f t="shared" ref="H24:H29" si="18">ROUND(0.001*C24/(PI()*(G24/2000)^2),2)</f>
        <v>0.2</v>
      </c>
      <c r="I24" s="20">
        <v>4.6E-5</v>
      </c>
      <c r="J24" s="19">
        <v>997.6</v>
      </c>
      <c r="K24" s="21">
        <v>7.1980000000000004E-4</v>
      </c>
      <c r="L24" s="22">
        <f t="shared" ref="L24:L29" si="19">K24/J24</f>
        <v>7.2153167602245391E-7</v>
      </c>
      <c r="M24" s="23">
        <f t="shared" ref="M24:M29" si="20">L24*10^7</f>
        <v>7.2153167602245389</v>
      </c>
      <c r="N24" s="19">
        <f t="shared" ref="N24:N29" si="21">J24*H24*(G24*0.001)/K24</f>
        <v>163640.77132536817</v>
      </c>
      <c r="O24" s="19">
        <v>510.76499999999999</v>
      </c>
      <c r="P24" s="24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12</v>
      </c>
      <c r="AF24" s="24">
        <v>0</v>
      </c>
      <c r="AG24" s="24">
        <v>1</v>
      </c>
      <c r="AH24" s="24">
        <v>1</v>
      </c>
      <c r="AI24" s="24">
        <v>2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0</v>
      </c>
      <c r="AP24" s="24">
        <v>0</v>
      </c>
      <c r="AQ24" s="24">
        <v>0</v>
      </c>
      <c r="AR24" s="24">
        <v>0</v>
      </c>
      <c r="AS24" s="24">
        <v>1</v>
      </c>
      <c r="AT24" s="24">
        <v>0</v>
      </c>
      <c r="AU24" s="24">
        <v>0</v>
      </c>
      <c r="AV24" s="24">
        <v>0</v>
      </c>
      <c r="AW24" s="24">
        <v>0</v>
      </c>
      <c r="AX24" s="23">
        <f>MMULT(Q24:AW24,Datos!$C$2:$C$34)</f>
        <v>4.8997999999999999</v>
      </c>
      <c r="AY24" s="19">
        <f>(AX24*J24*(H24^2/2))</f>
        <v>97.760809600000016</v>
      </c>
      <c r="AZ24" s="19">
        <v>0</v>
      </c>
      <c r="BA24" s="19">
        <f t="shared" ref="BA24:BA29" si="22">H24</f>
        <v>0.2</v>
      </c>
      <c r="BB24" s="22">
        <v>1.68146396E-2</v>
      </c>
      <c r="BC24" s="25">
        <f t="shared" ref="BC24:BC29" si="23">-2*LOG((I24/(3.7*(G24/1000)))+(2.51/(N24*SQRT(BB24))))-(1/SQRT(BB24))</f>
        <v>-9.4126333394228823E-9</v>
      </c>
      <c r="BD24" s="26">
        <f t="shared" ref="BD24:BD29" si="24">BB24*(1/(G24*0.001))*(H24^2/(2*9.81))</f>
        <v>5.8067299283997424E-5</v>
      </c>
      <c r="BE24" s="22">
        <f t="shared" ref="BE24:BE29" si="25">BD24*9806.65</f>
        <v>0.56944568052341327</v>
      </c>
      <c r="BF24" s="22">
        <f t="shared" ref="BF24:BF29" si="26">(32*K24*H24)/((G24*0.001)^2*J24*9.81)</f>
        <v>1.3506179593798223E-6</v>
      </c>
      <c r="BG24" s="22">
        <f t="shared" ref="BG24:BG29" si="27">BF24*9806.65</f>
        <v>1.3245037611352135E-2</v>
      </c>
      <c r="BH24" s="19">
        <f t="shared" ref="BH24:BH29" si="28">IF(N24&lt;2100,1,IF(N24&gt;4000,0,1-(N24-2100)/(4000-2100)))</f>
        <v>0</v>
      </c>
      <c r="BI24" s="19">
        <f t="shared" ref="BI24:BI29" si="29">IF(N24&gt;4000,1,IF(N24&lt;2100,0,(N24-2100)/(4000-2100)))</f>
        <v>1</v>
      </c>
      <c r="BJ24" s="19">
        <f t="shared" ref="BJ24:BJ29" si="30">(BH24*BF24)+(BI24*BE24)</f>
        <v>0.56944568052341327</v>
      </c>
      <c r="BK24" s="19">
        <f t="shared" ref="BK24:BK29" si="31">BJ24*O24*P24</f>
        <v>290.85292301254117</v>
      </c>
      <c r="BL24" s="19">
        <f t="shared" ref="BL24:BL29" si="32">B24*(AY24+AZ24+BK24)</f>
        <v>388.61373261254118</v>
      </c>
      <c r="BM24" s="14"/>
      <c r="BN24" s="59"/>
      <c r="BO24" s="14"/>
      <c r="BP24" s="14"/>
      <c r="BQ24" s="14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</row>
    <row r="25" spans="1:119" x14ac:dyDescent="0.25">
      <c r="A25" s="27" t="s">
        <v>5</v>
      </c>
      <c r="B25" s="28">
        <v>1</v>
      </c>
      <c r="C25" s="29">
        <f>C24</f>
        <v>55.56</v>
      </c>
      <c r="D25" s="29">
        <v>24</v>
      </c>
      <c r="E25" s="29">
        <v>609.4</v>
      </c>
      <c r="F25" s="29">
        <v>9.52</v>
      </c>
      <c r="G25" s="29">
        <f t="shared" si="17"/>
        <v>590.36</v>
      </c>
      <c r="H25" s="29">
        <f t="shared" si="18"/>
        <v>0.2</v>
      </c>
      <c r="I25" s="30">
        <v>4.6E-5</v>
      </c>
      <c r="J25" s="29">
        <v>997.6</v>
      </c>
      <c r="K25" s="31">
        <v>7.1980000000000004E-4</v>
      </c>
      <c r="L25" s="32">
        <f t="shared" si="19"/>
        <v>7.2153167602245391E-7</v>
      </c>
      <c r="M25" s="33">
        <f t="shared" si="20"/>
        <v>7.2153167602245389</v>
      </c>
      <c r="N25" s="29">
        <f t="shared" si="21"/>
        <v>163640.77132536817</v>
      </c>
      <c r="O25" s="29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3">
        <f>MMULT(Q25:AW25,Datos!$C$2:$C$34)</f>
        <v>0</v>
      </c>
      <c r="AY25" s="29">
        <f>(AX25*J25*H25^2/2)</f>
        <v>0</v>
      </c>
      <c r="AZ25" s="29">
        <f>0.00212*C22^2</f>
        <v>84.8</v>
      </c>
      <c r="BA25" s="29">
        <f t="shared" si="22"/>
        <v>0.2</v>
      </c>
      <c r="BB25" s="32">
        <v>1.68146396E-2</v>
      </c>
      <c r="BC25" s="35">
        <f t="shared" si="23"/>
        <v>-9.4126333394228823E-9</v>
      </c>
      <c r="BD25" s="36">
        <f t="shared" si="24"/>
        <v>5.8067299283997424E-5</v>
      </c>
      <c r="BE25" s="32">
        <f t="shared" si="25"/>
        <v>0.56944568052341327</v>
      </c>
      <c r="BF25" s="32">
        <f t="shared" si="26"/>
        <v>1.3506179593798223E-6</v>
      </c>
      <c r="BG25" s="32">
        <f t="shared" si="27"/>
        <v>1.3245037611352135E-2</v>
      </c>
      <c r="BH25" s="29">
        <f t="shared" si="28"/>
        <v>0</v>
      </c>
      <c r="BI25" s="29">
        <f t="shared" si="29"/>
        <v>1</v>
      </c>
      <c r="BJ25" s="29">
        <f t="shared" si="30"/>
        <v>0.56944568052341327</v>
      </c>
      <c r="BK25" s="29">
        <f t="shared" si="31"/>
        <v>0</v>
      </c>
      <c r="BL25" s="29">
        <f t="shared" si="32"/>
        <v>84.8</v>
      </c>
      <c r="BM25" s="14"/>
      <c r="BN25" s="59"/>
      <c r="BO25" s="14"/>
      <c r="BP25" s="14"/>
      <c r="BQ25" s="14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</row>
    <row r="26" spans="1:119" x14ac:dyDescent="0.25">
      <c r="A26" s="27" t="s">
        <v>6</v>
      </c>
      <c r="B26" s="28">
        <v>1</v>
      </c>
      <c r="C26" s="29">
        <f>C25</f>
        <v>55.56</v>
      </c>
      <c r="D26" s="29">
        <v>24</v>
      </c>
      <c r="E26" s="29">
        <v>609.4</v>
      </c>
      <c r="F26" s="29">
        <v>9.52</v>
      </c>
      <c r="G26" s="29">
        <f t="shared" si="17"/>
        <v>590.36</v>
      </c>
      <c r="H26" s="29">
        <f t="shared" si="18"/>
        <v>0.2</v>
      </c>
      <c r="I26" s="30">
        <v>4.6E-5</v>
      </c>
      <c r="J26" s="29">
        <v>997.6</v>
      </c>
      <c r="K26" s="31">
        <v>7.1980000000000004E-4</v>
      </c>
      <c r="L26" s="32">
        <f t="shared" si="19"/>
        <v>7.2153167602245391E-7</v>
      </c>
      <c r="M26" s="33">
        <f t="shared" si="20"/>
        <v>7.2153167602245389</v>
      </c>
      <c r="N26" s="29">
        <f t="shared" si="21"/>
        <v>163640.77132536817</v>
      </c>
      <c r="O26" s="29">
        <v>442.99799999999999</v>
      </c>
      <c r="P26" s="34">
        <v>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6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1</v>
      </c>
      <c r="AL26" s="34">
        <v>1</v>
      </c>
      <c r="AM26" s="34">
        <v>1</v>
      </c>
      <c r="AN26" s="34">
        <v>1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3">
        <f>MMULT(Q26:AW26,Datos!$C$2:$C$34)</f>
        <v>2.0648999999999997</v>
      </c>
      <c r="AY26" s="29">
        <f>(AX26*J26*H26^2/2)</f>
        <v>41.198884800000002</v>
      </c>
      <c r="AZ26" s="29">
        <v>0</v>
      </c>
      <c r="BA26" s="29">
        <f t="shared" si="22"/>
        <v>0.2</v>
      </c>
      <c r="BB26" s="32">
        <v>1.68146396E-2</v>
      </c>
      <c r="BC26" s="35">
        <f t="shared" si="23"/>
        <v>-9.4126333394228823E-9</v>
      </c>
      <c r="BD26" s="36">
        <f t="shared" si="24"/>
        <v>5.8067299283997424E-5</v>
      </c>
      <c r="BE26" s="32">
        <f t="shared" si="25"/>
        <v>0.56944568052341327</v>
      </c>
      <c r="BF26" s="32">
        <f t="shared" si="26"/>
        <v>1.3506179593798223E-6</v>
      </c>
      <c r="BG26" s="32">
        <f t="shared" si="27"/>
        <v>1.3245037611352135E-2</v>
      </c>
      <c r="BH26" s="29">
        <f t="shared" si="28"/>
        <v>0</v>
      </c>
      <c r="BI26" s="29">
        <f t="shared" si="29"/>
        <v>1</v>
      </c>
      <c r="BJ26" s="29">
        <f t="shared" si="30"/>
        <v>0.56944568052341327</v>
      </c>
      <c r="BK26" s="29">
        <f t="shared" si="31"/>
        <v>252.26329758051102</v>
      </c>
      <c r="BL26" s="29">
        <f t="shared" si="32"/>
        <v>293.46218238051102</v>
      </c>
      <c r="BM26" s="14"/>
      <c r="BN26" s="59"/>
      <c r="BO26" s="14"/>
      <c r="BP26" s="14"/>
      <c r="BQ26" s="14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</row>
    <row r="27" spans="1:119" x14ac:dyDescent="0.25">
      <c r="A27" s="27" t="s">
        <v>7</v>
      </c>
      <c r="B27" s="28">
        <v>1</v>
      </c>
      <c r="C27" s="29">
        <f>C26/2</f>
        <v>27.78</v>
      </c>
      <c r="D27" s="29">
        <v>24</v>
      </c>
      <c r="E27" s="29">
        <v>609.4</v>
      </c>
      <c r="F27" s="29">
        <v>9.52</v>
      </c>
      <c r="G27" s="29">
        <f t="shared" si="17"/>
        <v>590.36</v>
      </c>
      <c r="H27" s="29">
        <f t="shared" si="18"/>
        <v>0.1</v>
      </c>
      <c r="I27" s="30">
        <v>4.6E-5</v>
      </c>
      <c r="J27" s="29">
        <v>997.6</v>
      </c>
      <c r="K27" s="31">
        <v>7.1980000000000004E-4</v>
      </c>
      <c r="L27" s="32">
        <f t="shared" si="19"/>
        <v>7.2153167602245391E-7</v>
      </c>
      <c r="M27" s="33">
        <f t="shared" si="20"/>
        <v>7.2153167602245389</v>
      </c>
      <c r="N27" s="29">
        <f t="shared" si="21"/>
        <v>81820.385662684086</v>
      </c>
      <c r="O27" s="29">
        <v>35.426000000000002</v>
      </c>
      <c r="P27" s="34">
        <v>1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1</v>
      </c>
      <c r="AH27" s="34">
        <v>1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3">
        <f>MMULT(Q27:AW27,Datos!$C$2:$C$34)</f>
        <v>0.91289999999999993</v>
      </c>
      <c r="AY27" s="29">
        <f>(AX27*J27*H27^2/2)</f>
        <v>4.5535452000000003</v>
      </c>
      <c r="AZ27" s="29">
        <v>0</v>
      </c>
      <c r="BA27" s="29">
        <f t="shared" si="22"/>
        <v>0.1</v>
      </c>
      <c r="BB27" s="32">
        <v>1.9133654900000002E-2</v>
      </c>
      <c r="BC27" s="35">
        <f t="shared" si="23"/>
        <v>-5.1663714195626653E-8</v>
      </c>
      <c r="BD27" s="36">
        <f t="shared" si="24"/>
        <v>1.6518933677814656E-5</v>
      </c>
      <c r="BE27" s="32">
        <f t="shared" si="25"/>
        <v>0.16199540095154108</v>
      </c>
      <c r="BF27" s="32">
        <f t="shared" si="26"/>
        <v>6.7530897968991117E-7</v>
      </c>
      <c r="BG27" s="32">
        <f t="shared" si="27"/>
        <v>6.6225188056760675E-3</v>
      </c>
      <c r="BH27" s="29">
        <f t="shared" si="28"/>
        <v>0</v>
      </c>
      <c r="BI27" s="29">
        <f t="shared" si="29"/>
        <v>1</v>
      </c>
      <c r="BJ27" s="29">
        <f t="shared" si="30"/>
        <v>0.16199540095154108</v>
      </c>
      <c r="BK27" s="29">
        <f t="shared" si="31"/>
        <v>5.7388490741092948</v>
      </c>
      <c r="BL27" s="29">
        <f t="shared" si="32"/>
        <v>10.292394274109295</v>
      </c>
      <c r="BM27" s="14"/>
      <c r="BN27" s="59"/>
      <c r="BO27" s="14"/>
      <c r="BP27" s="14"/>
      <c r="BQ27" s="14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</row>
    <row r="28" spans="1:119" x14ac:dyDescent="0.25">
      <c r="A28" s="27" t="s">
        <v>8</v>
      </c>
      <c r="B28" s="28">
        <v>1</v>
      </c>
      <c r="C28" s="29">
        <f>C27/2</f>
        <v>13.89</v>
      </c>
      <c r="D28" s="29">
        <v>24</v>
      </c>
      <c r="E28" s="29">
        <v>609.4</v>
      </c>
      <c r="F28" s="29">
        <v>9.52</v>
      </c>
      <c r="G28" s="29">
        <f t="shared" si="17"/>
        <v>590.36</v>
      </c>
      <c r="H28" s="29">
        <f t="shared" si="18"/>
        <v>0.05</v>
      </c>
      <c r="I28" s="30">
        <v>4.6E-5</v>
      </c>
      <c r="J28" s="29">
        <v>997.6</v>
      </c>
      <c r="K28" s="31">
        <v>7.1980000000000004E-4</v>
      </c>
      <c r="L28" s="32">
        <f t="shared" si="19"/>
        <v>7.2153167602245391E-7</v>
      </c>
      <c r="M28" s="33">
        <f t="shared" si="20"/>
        <v>7.2153167602245389</v>
      </c>
      <c r="N28" s="29">
        <f t="shared" si="21"/>
        <v>40910.192831342043</v>
      </c>
      <c r="O28" s="29">
        <v>12.18</v>
      </c>
      <c r="P28" s="34">
        <v>1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1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3">
        <f>MMULT(Q28:AW28,Datos!$C$2:$C$34)</f>
        <v>0.68469999999999998</v>
      </c>
      <c r="AY28" s="29">
        <f>(AX28*J28*H28^2/2)</f>
        <v>0.85382090000000022</v>
      </c>
      <c r="AZ28" s="29">
        <v>0</v>
      </c>
      <c r="BA28" s="29">
        <f t="shared" si="22"/>
        <v>0.05</v>
      </c>
      <c r="BB28" s="32">
        <v>2.2107300100000001E-2</v>
      </c>
      <c r="BC28" s="35">
        <f t="shared" si="23"/>
        <v>5.3647221776031984E-8</v>
      </c>
      <c r="BD28" s="36">
        <f t="shared" si="24"/>
        <v>4.7715533970909726E-6</v>
      </c>
      <c r="BE28" s="32">
        <f t="shared" si="25"/>
        <v>4.6792954121582186E-2</v>
      </c>
      <c r="BF28" s="32">
        <f t="shared" si="26"/>
        <v>3.3765448984495559E-7</v>
      </c>
      <c r="BG28" s="32">
        <f t="shared" si="27"/>
        <v>3.3112594028380338E-3</v>
      </c>
      <c r="BH28" s="29">
        <f t="shared" si="28"/>
        <v>0</v>
      </c>
      <c r="BI28" s="29">
        <f t="shared" si="29"/>
        <v>1</v>
      </c>
      <c r="BJ28" s="29">
        <f t="shared" si="30"/>
        <v>4.6792954121582186E-2</v>
      </c>
      <c r="BK28" s="29">
        <f t="shared" si="31"/>
        <v>0.56993818120087103</v>
      </c>
      <c r="BL28" s="29">
        <f t="shared" si="32"/>
        <v>1.4237590812008714</v>
      </c>
      <c r="BM28" s="14"/>
      <c r="BN28" s="59"/>
      <c r="BO28" s="14"/>
      <c r="BP28" s="14"/>
      <c r="BQ28" s="14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</row>
    <row r="29" spans="1:119" x14ac:dyDescent="0.25">
      <c r="A29" s="37" t="s">
        <v>9</v>
      </c>
      <c r="B29" s="38">
        <v>1</v>
      </c>
      <c r="C29" s="39">
        <f>C28</f>
        <v>13.89</v>
      </c>
      <c r="D29" s="39">
        <v>14</v>
      </c>
      <c r="E29" s="39">
        <v>355.6</v>
      </c>
      <c r="F29" s="39">
        <v>9.52</v>
      </c>
      <c r="G29" s="39">
        <f t="shared" si="17"/>
        <v>336.56</v>
      </c>
      <c r="H29" s="39">
        <f t="shared" si="18"/>
        <v>0.16</v>
      </c>
      <c r="I29" s="40">
        <v>4.6E-5</v>
      </c>
      <c r="J29" s="39">
        <v>997.6</v>
      </c>
      <c r="K29" s="41">
        <v>7.1980000000000004E-4</v>
      </c>
      <c r="L29" s="42">
        <f t="shared" si="19"/>
        <v>7.2153167602245391E-7</v>
      </c>
      <c r="M29" s="43">
        <f t="shared" si="20"/>
        <v>7.2153167602245389</v>
      </c>
      <c r="N29" s="39">
        <f t="shared" si="21"/>
        <v>74632.343651014176</v>
      </c>
      <c r="O29" s="39">
        <v>9.8209999999999997</v>
      </c>
      <c r="P29" s="44">
        <v>1</v>
      </c>
      <c r="Q29" s="44">
        <v>0</v>
      </c>
      <c r="R29" s="44">
        <v>2</v>
      </c>
      <c r="S29" s="44">
        <v>0</v>
      </c>
      <c r="T29" s="44">
        <v>0</v>
      </c>
      <c r="U29" s="44">
        <v>1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1</v>
      </c>
      <c r="AU29" s="44">
        <v>1</v>
      </c>
      <c r="AV29" s="44">
        <v>0</v>
      </c>
      <c r="AW29" s="44">
        <v>1</v>
      </c>
      <c r="AX29" s="43">
        <f>MMULT(Q29:AW29,Datos!$C$2:$C$34)</f>
        <v>1.9591000000000001</v>
      </c>
      <c r="AY29" s="39">
        <f>(AX29*J29*H29^2/2)</f>
        <v>25.016296448000002</v>
      </c>
      <c r="AZ29" s="39">
        <v>0</v>
      </c>
      <c r="BA29" s="39">
        <f t="shared" si="22"/>
        <v>0.16</v>
      </c>
      <c r="BB29" s="42">
        <v>1.9741409500000001E-2</v>
      </c>
      <c r="BC29" s="45">
        <f t="shared" si="23"/>
        <v>3.4878466337318059E-8</v>
      </c>
      <c r="BD29" s="46">
        <f t="shared" si="24"/>
        <v>7.6534389192130871E-5</v>
      </c>
      <c r="BE29" s="42">
        <f t="shared" si="25"/>
        <v>0.75054596777101013</v>
      </c>
      <c r="BF29" s="42">
        <f t="shared" si="26"/>
        <v>3.3245384290904174E-6</v>
      </c>
      <c r="BG29" s="42">
        <f t="shared" si="27"/>
        <v>3.2602584785639543E-2</v>
      </c>
      <c r="BH29" s="39">
        <f t="shared" si="28"/>
        <v>0</v>
      </c>
      <c r="BI29" s="39">
        <f t="shared" si="29"/>
        <v>1</v>
      </c>
      <c r="BJ29" s="39">
        <f t="shared" si="30"/>
        <v>0.75054596777101013</v>
      </c>
      <c r="BK29" s="39">
        <f t="shared" si="31"/>
        <v>7.37111194947909</v>
      </c>
      <c r="BL29" s="39">
        <f t="shared" si="32"/>
        <v>32.387408397479092</v>
      </c>
      <c r="BM29" s="14"/>
      <c r="BN29" s="59"/>
      <c r="BO29" s="14"/>
      <c r="BP29" s="14"/>
      <c r="BQ29" s="14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</row>
    <row r="30" spans="1:119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47">
        <f>SUM(BL24:BL29)</f>
        <v>810.97947674584145</v>
      </c>
      <c r="BM30" s="47" t="s">
        <v>85</v>
      </c>
      <c r="BN30" s="59"/>
      <c r="BO30" s="14"/>
      <c r="BP30" s="14"/>
      <c r="BQ30" s="14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</row>
    <row r="31" spans="1:119" x14ac:dyDescent="0.25">
      <c r="BB31" s="16"/>
      <c r="BC31" s="16"/>
      <c r="BD31" s="16"/>
      <c r="BE31" s="16"/>
      <c r="BF31" s="16"/>
      <c r="BG31" s="16"/>
      <c r="BH31" s="16"/>
      <c r="BI31" s="16"/>
      <c r="BJ31" s="16"/>
    </row>
    <row r="32" spans="1:119" x14ac:dyDescent="0.25">
      <c r="BB32" s="16"/>
      <c r="BC32" s="16"/>
      <c r="BD32" s="16"/>
      <c r="BE32" s="16"/>
      <c r="BF32" s="16"/>
      <c r="BG32" s="16"/>
      <c r="BH32" s="16"/>
      <c r="BI32" s="16"/>
      <c r="BL32" s="54" t="s">
        <v>65</v>
      </c>
    </row>
    <row r="33" spans="1:119" x14ac:dyDescent="0.25">
      <c r="BB33" s="16"/>
      <c r="BC33" s="16"/>
      <c r="BD33" s="16"/>
      <c r="BE33" s="16"/>
      <c r="BF33" s="16"/>
      <c r="BG33" s="16"/>
      <c r="BH33" s="16"/>
      <c r="BI33" s="16"/>
      <c r="BJ33" s="16"/>
      <c r="BL33" s="55" t="s">
        <v>66</v>
      </c>
      <c r="BM33" s="53">
        <v>107.5</v>
      </c>
      <c r="BN33" s="60" t="s">
        <v>74</v>
      </c>
    </row>
    <row r="34" spans="1:119" x14ac:dyDescent="0.25">
      <c r="BB34" s="16"/>
      <c r="BC34" s="16"/>
      <c r="BD34" s="16"/>
      <c r="BE34" s="16"/>
      <c r="BF34" s="16"/>
      <c r="BG34" s="16"/>
      <c r="BH34" s="16"/>
      <c r="BI34" s="16"/>
      <c r="BJ34" s="16"/>
      <c r="BL34" s="56" t="s">
        <v>67</v>
      </c>
      <c r="BM34" s="51">
        <v>94.35</v>
      </c>
      <c r="BN34" s="61" t="s">
        <v>74</v>
      </c>
    </row>
    <row r="35" spans="1:119" x14ac:dyDescent="0.25">
      <c r="BB35" s="16"/>
      <c r="BC35" s="16"/>
      <c r="BD35" s="16"/>
      <c r="BE35" s="16"/>
      <c r="BF35" s="16"/>
      <c r="BG35" s="16"/>
      <c r="BH35" s="16"/>
      <c r="BI35" s="16"/>
      <c r="BJ35" s="16"/>
      <c r="BL35" s="56" t="s">
        <v>91</v>
      </c>
      <c r="BM35" s="51">
        <f>BM33-BM34</f>
        <v>13.150000000000006</v>
      </c>
      <c r="BN35" s="61" t="s">
        <v>81</v>
      </c>
    </row>
    <row r="36" spans="1:119" ht="17.25" x14ac:dyDescent="0.25">
      <c r="BB36" s="16"/>
      <c r="BC36" s="16"/>
      <c r="BD36" s="16"/>
      <c r="BE36" s="16"/>
      <c r="BF36" s="16"/>
      <c r="BG36" s="16"/>
      <c r="BH36" s="16"/>
      <c r="BI36" s="16"/>
      <c r="BJ36" s="16"/>
      <c r="BL36" s="56" t="s">
        <v>1</v>
      </c>
      <c r="BM36" s="51">
        <f>J24</f>
        <v>997.6</v>
      </c>
      <c r="BN36" s="61" t="s">
        <v>75</v>
      </c>
    </row>
    <row r="37" spans="1:119" x14ac:dyDescent="0.25">
      <c r="BL37" s="56" t="s">
        <v>94</v>
      </c>
      <c r="BM37" s="51">
        <f>BM36*BM35*9.81</f>
        <v>128691.89640000007</v>
      </c>
      <c r="BN37" s="61" t="s">
        <v>85</v>
      </c>
    </row>
    <row r="38" spans="1:119" x14ac:dyDescent="0.25">
      <c r="BL38" s="56" t="s">
        <v>95</v>
      </c>
      <c r="BM38" s="51">
        <f>BL30+BM37</f>
        <v>129502.87587674591</v>
      </c>
      <c r="BN38" s="61" t="s">
        <v>85</v>
      </c>
    </row>
    <row r="39" spans="1:119" ht="17.25" x14ac:dyDescent="0.25">
      <c r="BL39" s="57" t="s">
        <v>70</v>
      </c>
      <c r="BM39" s="52">
        <f>BM38/98100</f>
        <v>1.3201108652063802</v>
      </c>
      <c r="BN39" s="62" t="s">
        <v>87</v>
      </c>
    </row>
    <row r="41" spans="1:119" x14ac:dyDescent="0.25">
      <c r="A41" s="69" t="s">
        <v>2</v>
      </c>
      <c r="C41" s="19">
        <v>400</v>
      </c>
      <c r="D41" s="19" t="s">
        <v>79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59"/>
      <c r="BO41" s="14"/>
      <c r="BP41" s="14"/>
      <c r="BQ41" s="14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</row>
    <row r="42" spans="1:119" x14ac:dyDescent="0.25">
      <c r="A42" s="71" t="s">
        <v>88</v>
      </c>
      <c r="C42" s="39">
        <f>C41/3600</f>
        <v>0.1111111111111111</v>
      </c>
      <c r="D42" s="39" t="s">
        <v>80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59"/>
      <c r="BO42" s="14"/>
      <c r="BP42" s="14"/>
      <c r="BQ42" s="14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</row>
    <row r="43" spans="1:119" x14ac:dyDescent="0.25">
      <c r="A43" s="17" t="s">
        <v>4</v>
      </c>
      <c r="B43" s="18">
        <v>1</v>
      </c>
      <c r="C43" s="19">
        <f>ROUND(C41/3.6,2)</f>
        <v>111.11</v>
      </c>
      <c r="D43" s="19">
        <v>24</v>
      </c>
      <c r="E43" s="19">
        <v>609.4</v>
      </c>
      <c r="F43" s="19">
        <v>9.52</v>
      </c>
      <c r="G43" s="19">
        <f t="shared" ref="G43:G48" si="33">E43-(F43*2)</f>
        <v>590.36</v>
      </c>
      <c r="H43" s="19">
        <f t="shared" ref="H43:H48" si="34">ROUND(0.001*C43/(PI()*(G43/2000)^2),2)</f>
        <v>0.41</v>
      </c>
      <c r="I43" s="20">
        <v>4.6E-5</v>
      </c>
      <c r="J43" s="19">
        <v>997.6</v>
      </c>
      <c r="K43" s="21">
        <v>7.1980000000000004E-4</v>
      </c>
      <c r="L43" s="22">
        <f t="shared" ref="L43:L48" si="35">K43/J43</f>
        <v>7.2153167602245391E-7</v>
      </c>
      <c r="M43" s="23">
        <f t="shared" ref="M43:M48" si="36">L43*10^7</f>
        <v>7.2153167602245389</v>
      </c>
      <c r="N43" s="19">
        <f t="shared" ref="N43:N48" si="37">J43*H43*(G43*0.001)/K43</f>
        <v>335463.58121700468</v>
      </c>
      <c r="O43" s="19">
        <v>510.76499999999999</v>
      </c>
      <c r="P43" s="24">
        <v>1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12</v>
      </c>
      <c r="AF43" s="24">
        <v>0</v>
      </c>
      <c r="AG43" s="24">
        <v>1</v>
      </c>
      <c r="AH43" s="24">
        <v>1</v>
      </c>
      <c r="AI43" s="24">
        <v>2</v>
      </c>
      <c r="AJ43" s="24">
        <v>1</v>
      </c>
      <c r="AK43" s="24">
        <v>1</v>
      </c>
      <c r="AL43" s="24">
        <v>1</v>
      </c>
      <c r="AM43" s="24">
        <v>1</v>
      </c>
      <c r="AN43" s="24">
        <v>1</v>
      </c>
      <c r="AO43" s="24">
        <v>0</v>
      </c>
      <c r="AP43" s="24">
        <v>0</v>
      </c>
      <c r="AQ43" s="24">
        <v>0</v>
      </c>
      <c r="AR43" s="24">
        <v>0</v>
      </c>
      <c r="AS43" s="24">
        <v>1</v>
      </c>
      <c r="AT43" s="24">
        <v>0</v>
      </c>
      <c r="AU43" s="24">
        <v>0</v>
      </c>
      <c r="AV43" s="24">
        <v>0</v>
      </c>
      <c r="AW43" s="24">
        <v>0</v>
      </c>
      <c r="AX43" s="23">
        <f>MMULT(Q43:AW43,Datos!$C$2:$C$34)</f>
        <v>4.8997999999999999</v>
      </c>
      <c r="AY43" s="19">
        <f>(AX43*J43*(H43^2/2))</f>
        <v>410.83980234399991</v>
      </c>
      <c r="AZ43" s="19">
        <v>0</v>
      </c>
      <c r="BA43" s="19">
        <f t="shared" ref="BA43:BA48" si="38">H43</f>
        <v>0.41</v>
      </c>
      <c r="BB43" s="22">
        <v>1.49802363E-2</v>
      </c>
      <c r="BC43" s="25">
        <f t="shared" ref="BC43:BC48" si="39">-2*LOG((I43/(3.7*(G43/1000)))+(2.51/(N43*SQRT(BB43))))-(1/SQRT(BB43))</f>
        <v>1.2701590890173975E-9</v>
      </c>
      <c r="BD43" s="26">
        <f t="shared" ref="BD43:BD48" si="40">BB43*(1/(G43*0.001))*(H43^2/(2*9.81))</f>
        <v>2.1740546171951676E-4</v>
      </c>
      <c r="BE43" s="22">
        <f t="shared" ref="BE43:BE48" si="41">BD43*9806.65</f>
        <v>2.132019271171699</v>
      </c>
      <c r="BF43" s="22">
        <f t="shared" ref="BF43:BF48" si="42">(32*K43*H43)/((G43*0.001)^2*J43*9.81)</f>
        <v>2.7687668167286351E-6</v>
      </c>
      <c r="BG43" s="22">
        <f t="shared" ref="BG43:BG48" si="43">BF43*9806.65</f>
        <v>2.7152327103271867E-2</v>
      </c>
      <c r="BH43" s="19">
        <f t="shared" ref="BH43:BH48" si="44">IF(N43&lt;2100,1,IF(N43&gt;4000,0,1-(N43-2100)/(4000-2100)))</f>
        <v>0</v>
      </c>
      <c r="BI43" s="19">
        <f t="shared" ref="BI43:BI48" si="45">IF(N43&gt;4000,1,IF(N43&lt;2100,0,(N43-2100)/(4000-2100)))</f>
        <v>1</v>
      </c>
      <c r="BJ43" s="19">
        <f t="shared" ref="BJ43:BJ48" si="46">(BH43*BF43)+(BI43*BE43)</f>
        <v>2.132019271171699</v>
      </c>
      <c r="BK43" s="19">
        <f t="shared" ref="BK43:BK48" si="47">BJ43*O43*P43</f>
        <v>1088.9608230400129</v>
      </c>
      <c r="BL43" s="19">
        <f t="shared" ref="BL43:BL48" si="48">B43*(AY43+AZ43+BK43)</f>
        <v>1499.8006253840128</v>
      </c>
      <c r="BM43" s="14"/>
      <c r="BN43" s="59"/>
      <c r="BO43" s="14"/>
      <c r="BP43" s="14"/>
      <c r="BQ43" s="14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</row>
    <row r="44" spans="1:119" x14ac:dyDescent="0.25">
      <c r="A44" s="27" t="s">
        <v>5</v>
      </c>
      <c r="B44" s="28">
        <v>1</v>
      </c>
      <c r="C44" s="29">
        <f>C43</f>
        <v>111.11</v>
      </c>
      <c r="D44" s="29">
        <v>24</v>
      </c>
      <c r="E44" s="29">
        <v>609.4</v>
      </c>
      <c r="F44" s="29">
        <v>9.52</v>
      </c>
      <c r="G44" s="29">
        <f t="shared" si="33"/>
        <v>590.36</v>
      </c>
      <c r="H44" s="29">
        <f t="shared" si="34"/>
        <v>0.41</v>
      </c>
      <c r="I44" s="30">
        <v>4.6E-5</v>
      </c>
      <c r="J44" s="29">
        <v>997.6</v>
      </c>
      <c r="K44" s="31">
        <v>7.1980000000000004E-4</v>
      </c>
      <c r="L44" s="32">
        <f t="shared" si="35"/>
        <v>7.2153167602245391E-7</v>
      </c>
      <c r="M44" s="33">
        <f t="shared" si="36"/>
        <v>7.2153167602245389</v>
      </c>
      <c r="N44" s="29">
        <f t="shared" si="37"/>
        <v>335463.58121700468</v>
      </c>
      <c r="O44" s="29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3">
        <f>MMULT(Q44:AW44,Datos!$C$2:$C$34)</f>
        <v>0</v>
      </c>
      <c r="AY44" s="29">
        <f>(AX44*J44*H44^2/2)</f>
        <v>0</v>
      </c>
      <c r="AZ44" s="29">
        <f>0.00212*C41^2</f>
        <v>339.2</v>
      </c>
      <c r="BA44" s="29">
        <f t="shared" si="38"/>
        <v>0.41</v>
      </c>
      <c r="BB44" s="32">
        <f>BB43</f>
        <v>1.49802363E-2</v>
      </c>
      <c r="BC44" s="35">
        <f t="shared" si="39"/>
        <v>1.2701590890173975E-9</v>
      </c>
      <c r="BD44" s="36">
        <f t="shared" si="40"/>
        <v>2.1740546171951676E-4</v>
      </c>
      <c r="BE44" s="32">
        <f t="shared" si="41"/>
        <v>2.132019271171699</v>
      </c>
      <c r="BF44" s="32">
        <f t="shared" si="42"/>
        <v>2.7687668167286351E-6</v>
      </c>
      <c r="BG44" s="32">
        <f t="shared" si="43"/>
        <v>2.7152327103271867E-2</v>
      </c>
      <c r="BH44" s="29">
        <f t="shared" si="44"/>
        <v>0</v>
      </c>
      <c r="BI44" s="29">
        <f t="shared" si="45"/>
        <v>1</v>
      </c>
      <c r="BJ44" s="29">
        <f t="shared" si="46"/>
        <v>2.132019271171699</v>
      </c>
      <c r="BK44" s="29">
        <f t="shared" si="47"/>
        <v>0</v>
      </c>
      <c r="BL44" s="29">
        <f t="shared" si="48"/>
        <v>339.2</v>
      </c>
      <c r="BM44" s="14"/>
      <c r="BN44" s="59"/>
      <c r="BO44" s="14"/>
      <c r="BP44" s="14"/>
      <c r="BQ44" s="14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</row>
    <row r="45" spans="1:119" x14ac:dyDescent="0.25">
      <c r="A45" s="27" t="s">
        <v>6</v>
      </c>
      <c r="B45" s="28">
        <v>1</v>
      </c>
      <c r="C45" s="29">
        <f>C44</f>
        <v>111.11</v>
      </c>
      <c r="D45" s="29">
        <v>24</v>
      </c>
      <c r="E45" s="29">
        <v>609.4</v>
      </c>
      <c r="F45" s="29">
        <v>9.52</v>
      </c>
      <c r="G45" s="29">
        <f t="shared" si="33"/>
        <v>590.36</v>
      </c>
      <c r="H45" s="29">
        <f t="shared" si="34"/>
        <v>0.41</v>
      </c>
      <c r="I45" s="30">
        <v>4.6E-5</v>
      </c>
      <c r="J45" s="29">
        <v>997.6</v>
      </c>
      <c r="K45" s="31">
        <v>7.1980000000000004E-4</v>
      </c>
      <c r="L45" s="32">
        <f t="shared" si="35"/>
        <v>7.2153167602245391E-7</v>
      </c>
      <c r="M45" s="33">
        <f t="shared" si="36"/>
        <v>7.2153167602245389</v>
      </c>
      <c r="N45" s="29">
        <f t="shared" si="37"/>
        <v>335463.58121700468</v>
      </c>
      <c r="O45" s="29">
        <v>442.99799999999999</v>
      </c>
      <c r="P45" s="34">
        <v>1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6</v>
      </c>
      <c r="AF45" s="34">
        <v>0</v>
      </c>
      <c r="AG45" s="34">
        <v>0</v>
      </c>
      <c r="AH45" s="34">
        <v>1</v>
      </c>
      <c r="AI45" s="34">
        <v>1</v>
      </c>
      <c r="AJ45" s="34">
        <v>0</v>
      </c>
      <c r="AK45" s="34">
        <v>1</v>
      </c>
      <c r="AL45" s="34">
        <v>1</v>
      </c>
      <c r="AM45" s="34">
        <v>1</v>
      </c>
      <c r="AN45" s="34">
        <v>1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3">
        <f>MMULT(Q45:AW45,Datos!$C$2:$C$34)</f>
        <v>2.0648999999999997</v>
      </c>
      <c r="AY45" s="29">
        <f>(AX45*J45*H45^2/2)</f>
        <v>173.13831337199994</v>
      </c>
      <c r="AZ45" s="29">
        <v>0</v>
      </c>
      <c r="BA45" s="29">
        <f t="shared" si="38"/>
        <v>0.41</v>
      </c>
      <c r="BB45" s="32">
        <f>BB44</f>
        <v>1.49802363E-2</v>
      </c>
      <c r="BC45" s="35">
        <f t="shared" si="39"/>
        <v>1.2701590890173975E-9</v>
      </c>
      <c r="BD45" s="36">
        <f t="shared" si="40"/>
        <v>2.1740546171951676E-4</v>
      </c>
      <c r="BE45" s="32">
        <f t="shared" si="41"/>
        <v>2.132019271171699</v>
      </c>
      <c r="BF45" s="32">
        <f t="shared" si="42"/>
        <v>2.7687668167286351E-6</v>
      </c>
      <c r="BG45" s="32">
        <f t="shared" si="43"/>
        <v>2.7152327103271867E-2</v>
      </c>
      <c r="BH45" s="29">
        <f t="shared" si="44"/>
        <v>0</v>
      </c>
      <c r="BI45" s="29">
        <f t="shared" si="45"/>
        <v>1</v>
      </c>
      <c r="BJ45" s="29">
        <f t="shared" si="46"/>
        <v>2.132019271171699</v>
      </c>
      <c r="BK45" s="29">
        <f t="shared" si="47"/>
        <v>944.48027309052031</v>
      </c>
      <c r="BL45" s="29">
        <f t="shared" si="48"/>
        <v>1117.6185864625202</v>
      </c>
      <c r="BM45" s="14"/>
      <c r="BN45" s="59"/>
      <c r="BO45" s="14"/>
      <c r="BP45" s="14"/>
      <c r="BQ45" s="14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</row>
    <row r="46" spans="1:119" x14ac:dyDescent="0.25">
      <c r="A46" s="27" t="s">
        <v>7</v>
      </c>
      <c r="B46" s="28">
        <v>1</v>
      </c>
      <c r="C46" s="29">
        <f>C45/2</f>
        <v>55.555</v>
      </c>
      <c r="D46" s="29">
        <v>24</v>
      </c>
      <c r="E46" s="29">
        <v>609.4</v>
      </c>
      <c r="F46" s="29">
        <v>9.52</v>
      </c>
      <c r="G46" s="29">
        <f t="shared" si="33"/>
        <v>590.36</v>
      </c>
      <c r="H46" s="29">
        <f t="shared" si="34"/>
        <v>0.2</v>
      </c>
      <c r="I46" s="30">
        <v>4.6E-5</v>
      </c>
      <c r="J46" s="29">
        <v>997.6</v>
      </c>
      <c r="K46" s="31">
        <v>7.1980000000000004E-4</v>
      </c>
      <c r="L46" s="32">
        <f t="shared" si="35"/>
        <v>7.2153167602245391E-7</v>
      </c>
      <c r="M46" s="33">
        <f t="shared" si="36"/>
        <v>7.2153167602245389</v>
      </c>
      <c r="N46" s="29">
        <f t="shared" si="37"/>
        <v>163640.77132536817</v>
      </c>
      <c r="O46" s="29">
        <v>35.426000000000002</v>
      </c>
      <c r="P46" s="34">
        <v>1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1</v>
      </c>
      <c r="AH46" s="34">
        <v>1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3">
        <f>MMULT(Q46:AW46,Datos!$C$2:$C$34)</f>
        <v>0.91289999999999993</v>
      </c>
      <c r="AY46" s="29">
        <f>(AX46*J46*H46^2/2)</f>
        <v>18.214180800000001</v>
      </c>
      <c r="AZ46" s="29">
        <v>0</v>
      </c>
      <c r="BA46" s="29">
        <f t="shared" si="38"/>
        <v>0.2</v>
      </c>
      <c r="BB46" s="32">
        <v>1.68146396E-2</v>
      </c>
      <c r="BC46" s="35">
        <f t="shared" si="39"/>
        <v>-9.4126333394228823E-9</v>
      </c>
      <c r="BD46" s="36">
        <f t="shared" si="40"/>
        <v>5.8067299283997424E-5</v>
      </c>
      <c r="BE46" s="32">
        <f t="shared" si="41"/>
        <v>0.56944568052341327</v>
      </c>
      <c r="BF46" s="32">
        <f t="shared" si="42"/>
        <v>1.3506179593798223E-6</v>
      </c>
      <c r="BG46" s="32">
        <f t="shared" si="43"/>
        <v>1.3245037611352135E-2</v>
      </c>
      <c r="BH46" s="29">
        <f t="shared" si="44"/>
        <v>0</v>
      </c>
      <c r="BI46" s="29">
        <f t="shared" si="45"/>
        <v>1</v>
      </c>
      <c r="BJ46" s="29">
        <f t="shared" si="46"/>
        <v>0.56944568052341327</v>
      </c>
      <c r="BK46" s="29">
        <f t="shared" si="47"/>
        <v>20.173182678222439</v>
      </c>
      <c r="BL46" s="29">
        <f t="shared" si="48"/>
        <v>38.38736347822244</v>
      </c>
      <c r="BM46" s="14"/>
      <c r="BN46" s="59"/>
      <c r="BO46" s="14"/>
      <c r="BP46" s="14"/>
      <c r="BQ46" s="14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</row>
    <row r="47" spans="1:119" x14ac:dyDescent="0.25">
      <c r="A47" s="27" t="s">
        <v>8</v>
      </c>
      <c r="B47" s="28">
        <v>1</v>
      </c>
      <c r="C47" s="29">
        <f>C46/2</f>
        <v>27.7775</v>
      </c>
      <c r="D47" s="29">
        <v>24</v>
      </c>
      <c r="E47" s="29">
        <v>609.4</v>
      </c>
      <c r="F47" s="29">
        <v>9.52</v>
      </c>
      <c r="G47" s="29">
        <f t="shared" si="33"/>
        <v>590.36</v>
      </c>
      <c r="H47" s="29">
        <f t="shared" si="34"/>
        <v>0.1</v>
      </c>
      <c r="I47" s="30">
        <v>4.6E-5</v>
      </c>
      <c r="J47" s="29">
        <v>997.6</v>
      </c>
      <c r="K47" s="31">
        <v>7.1980000000000004E-4</v>
      </c>
      <c r="L47" s="32">
        <f t="shared" si="35"/>
        <v>7.2153167602245391E-7</v>
      </c>
      <c r="M47" s="33">
        <f t="shared" si="36"/>
        <v>7.2153167602245389</v>
      </c>
      <c r="N47" s="29">
        <f t="shared" si="37"/>
        <v>81820.385662684086</v>
      </c>
      <c r="O47" s="29">
        <v>12.18</v>
      </c>
      <c r="P47" s="34">
        <v>1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1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3">
        <f>MMULT(Q47:AW47,Datos!$C$2:$C$34)</f>
        <v>0.68469999999999998</v>
      </c>
      <c r="AY47" s="29">
        <f>(AX47*J47*H47^2/2)</f>
        <v>3.4152836000000009</v>
      </c>
      <c r="AZ47" s="29">
        <v>0</v>
      </c>
      <c r="BA47" s="29">
        <f t="shared" si="38"/>
        <v>0.1</v>
      </c>
      <c r="BB47" s="32">
        <v>1.9133654900000002E-2</v>
      </c>
      <c r="BC47" s="35">
        <f t="shared" si="39"/>
        <v>-5.1663714195626653E-8</v>
      </c>
      <c r="BD47" s="36">
        <f t="shared" si="40"/>
        <v>1.6518933677814656E-5</v>
      </c>
      <c r="BE47" s="32">
        <f t="shared" si="41"/>
        <v>0.16199540095154108</v>
      </c>
      <c r="BF47" s="32">
        <f t="shared" si="42"/>
        <v>6.7530897968991117E-7</v>
      </c>
      <c r="BG47" s="32">
        <f t="shared" si="43"/>
        <v>6.6225188056760675E-3</v>
      </c>
      <c r="BH47" s="29">
        <f t="shared" si="44"/>
        <v>0</v>
      </c>
      <c r="BI47" s="29">
        <f t="shared" si="45"/>
        <v>1</v>
      </c>
      <c r="BJ47" s="29">
        <f t="shared" si="46"/>
        <v>0.16199540095154108</v>
      </c>
      <c r="BK47" s="29">
        <f t="shared" si="47"/>
        <v>1.9731039835897703</v>
      </c>
      <c r="BL47" s="29">
        <f t="shared" si="48"/>
        <v>5.388387583589771</v>
      </c>
      <c r="BM47" s="14"/>
      <c r="BN47" s="59"/>
      <c r="BO47" s="14"/>
      <c r="BP47" s="14"/>
      <c r="BQ47" s="14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</row>
    <row r="48" spans="1:119" x14ac:dyDescent="0.25">
      <c r="A48" s="37" t="s">
        <v>9</v>
      </c>
      <c r="B48" s="38">
        <v>1</v>
      </c>
      <c r="C48" s="39">
        <f>C47</f>
        <v>27.7775</v>
      </c>
      <c r="D48" s="39">
        <v>14</v>
      </c>
      <c r="E48" s="39">
        <v>355.6</v>
      </c>
      <c r="F48" s="39">
        <v>9.52</v>
      </c>
      <c r="G48" s="39">
        <f t="shared" si="33"/>
        <v>336.56</v>
      </c>
      <c r="H48" s="39">
        <f t="shared" si="34"/>
        <v>0.31</v>
      </c>
      <c r="I48" s="40">
        <v>4.6E-5</v>
      </c>
      <c r="J48" s="39">
        <v>997.6</v>
      </c>
      <c r="K48" s="41">
        <v>7.1980000000000004E-4</v>
      </c>
      <c r="L48" s="42">
        <f t="shared" si="35"/>
        <v>7.2153167602245391E-7</v>
      </c>
      <c r="M48" s="43">
        <f t="shared" si="36"/>
        <v>7.2153167602245389</v>
      </c>
      <c r="N48" s="39">
        <f t="shared" si="37"/>
        <v>144600.16582383998</v>
      </c>
      <c r="O48" s="39">
        <v>9.8209999999999997</v>
      </c>
      <c r="P48" s="44">
        <v>1</v>
      </c>
      <c r="Q48" s="44">
        <v>0</v>
      </c>
      <c r="R48" s="44">
        <v>2</v>
      </c>
      <c r="S48" s="44">
        <v>0</v>
      </c>
      <c r="T48" s="44">
        <v>0</v>
      </c>
      <c r="U48" s="44">
        <v>1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1</v>
      </c>
      <c r="AU48" s="44">
        <v>1</v>
      </c>
      <c r="AV48" s="44">
        <v>0</v>
      </c>
      <c r="AW48" s="44">
        <v>1</v>
      </c>
      <c r="AX48" s="43">
        <f>MMULT(Q48:AW48,Datos!$C$2:$C$34)</f>
        <v>1.9591000000000001</v>
      </c>
      <c r="AY48" s="39">
        <f>(AX48*J48*H48^2/2)</f>
        <v>93.908831588000012</v>
      </c>
      <c r="AZ48" s="39">
        <v>0</v>
      </c>
      <c r="BA48" s="39">
        <f t="shared" si="38"/>
        <v>0.31</v>
      </c>
      <c r="BB48" s="42">
        <v>1.7501843600000001E-2</v>
      </c>
      <c r="BC48" s="45">
        <f t="shared" si="39"/>
        <v>-1.0277519375900823E-2</v>
      </c>
      <c r="BD48" s="46">
        <f t="shared" si="40"/>
        <v>2.5470981722007421E-4</v>
      </c>
      <c r="BE48" s="42">
        <f t="shared" si="41"/>
        <v>2.4978500290412406</v>
      </c>
      <c r="BF48" s="42">
        <f t="shared" si="42"/>
        <v>6.4412932063626832E-6</v>
      </c>
      <c r="BG48" s="42">
        <f t="shared" si="43"/>
        <v>6.3167508022176605E-2</v>
      </c>
      <c r="BH48" s="39">
        <f t="shared" si="44"/>
        <v>0</v>
      </c>
      <c r="BI48" s="39">
        <f t="shared" si="45"/>
        <v>1</v>
      </c>
      <c r="BJ48" s="39">
        <f t="shared" si="46"/>
        <v>2.4978500290412406</v>
      </c>
      <c r="BK48" s="39">
        <f t="shared" si="47"/>
        <v>24.531385135214023</v>
      </c>
      <c r="BL48" s="39">
        <f t="shared" si="48"/>
        <v>118.44021672321404</v>
      </c>
      <c r="BM48" s="14"/>
      <c r="BN48" s="59"/>
      <c r="BO48" s="14"/>
      <c r="BP48" s="14"/>
      <c r="BQ48" s="14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</row>
    <row r="49" spans="1:119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47">
        <f>SUM(BL43:BL48)</f>
        <v>3118.8351796315601</v>
      </c>
      <c r="BM49" s="47" t="s">
        <v>85</v>
      </c>
      <c r="BN49" s="59"/>
      <c r="BO49" s="14"/>
      <c r="BP49" s="14"/>
      <c r="BQ49" s="14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</row>
    <row r="51" spans="1:119" x14ac:dyDescent="0.25">
      <c r="BL51" s="54" t="s">
        <v>65</v>
      </c>
    </row>
    <row r="52" spans="1:119" x14ac:dyDescent="0.25">
      <c r="BL52" s="55" t="s">
        <v>66</v>
      </c>
      <c r="BM52" s="53">
        <v>107.5</v>
      </c>
      <c r="BN52" s="60" t="s">
        <v>74</v>
      </c>
    </row>
    <row r="53" spans="1:119" x14ac:dyDescent="0.25">
      <c r="BL53" s="56" t="s">
        <v>67</v>
      </c>
      <c r="BM53" s="51">
        <v>94.35</v>
      </c>
      <c r="BN53" s="61" t="s">
        <v>74</v>
      </c>
    </row>
    <row r="54" spans="1:119" x14ac:dyDescent="0.25">
      <c r="BL54" s="56" t="s">
        <v>91</v>
      </c>
      <c r="BM54" s="51">
        <f>BM52-BM53</f>
        <v>13.150000000000006</v>
      </c>
      <c r="BN54" s="61" t="s">
        <v>81</v>
      </c>
    </row>
    <row r="55" spans="1:119" ht="17.25" x14ac:dyDescent="0.25">
      <c r="BL55" s="56" t="s">
        <v>1</v>
      </c>
      <c r="BM55" s="51">
        <f>J43</f>
        <v>997.6</v>
      </c>
      <c r="BN55" s="61" t="s">
        <v>75</v>
      </c>
    </row>
    <row r="56" spans="1:119" x14ac:dyDescent="0.25">
      <c r="BL56" s="56" t="s">
        <v>94</v>
      </c>
      <c r="BM56" s="51">
        <f>BM55*BM54*9.81</f>
        <v>128691.89640000007</v>
      </c>
      <c r="BN56" s="61" t="s">
        <v>85</v>
      </c>
    </row>
    <row r="57" spans="1:119" x14ac:dyDescent="0.25">
      <c r="BL57" s="56" t="s">
        <v>95</v>
      </c>
      <c r="BM57" s="51">
        <f>BL49+BM56</f>
        <v>131810.73157963163</v>
      </c>
      <c r="BN57" s="61" t="s">
        <v>85</v>
      </c>
    </row>
    <row r="58" spans="1:119" ht="17.25" x14ac:dyDescent="0.25">
      <c r="BL58" s="57" t="s">
        <v>70</v>
      </c>
      <c r="BM58" s="52">
        <f>BM57/98100</f>
        <v>1.3436364075395681</v>
      </c>
      <c r="BN58" s="62" t="s">
        <v>87</v>
      </c>
    </row>
    <row r="59" spans="1:119" x14ac:dyDescent="0.25">
      <c r="A59" s="69" t="s">
        <v>2</v>
      </c>
      <c r="C59" s="19">
        <v>700</v>
      </c>
      <c r="D59" s="19" t="s">
        <v>79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59"/>
      <c r="BO59" s="14"/>
      <c r="BP59" s="14"/>
      <c r="BQ59" s="14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</row>
    <row r="60" spans="1:119" x14ac:dyDescent="0.25">
      <c r="A60" s="71" t="s">
        <v>88</v>
      </c>
      <c r="C60" s="39">
        <f>C59/3600</f>
        <v>0.19444444444444445</v>
      </c>
      <c r="D60" s="39" t="s">
        <v>80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59"/>
      <c r="BO60" s="14"/>
      <c r="BP60" s="14"/>
      <c r="BQ60" s="14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</row>
    <row r="61" spans="1:119" x14ac:dyDescent="0.25">
      <c r="A61" s="17" t="s">
        <v>4</v>
      </c>
      <c r="B61" s="18">
        <v>1</v>
      </c>
      <c r="C61" s="19">
        <f>ROUND(C59/3.6,2)</f>
        <v>194.44</v>
      </c>
      <c r="D61" s="19">
        <v>24</v>
      </c>
      <c r="E61" s="19">
        <v>609.4</v>
      </c>
      <c r="F61" s="19">
        <v>9.52</v>
      </c>
      <c r="G61" s="19">
        <f t="shared" ref="G61:G66" si="49">E61-(F61*2)</f>
        <v>590.36</v>
      </c>
      <c r="H61" s="19">
        <f t="shared" ref="H61:H66" si="50">ROUND(0.001*C61/(PI()*(G61/2000)^2),2)</f>
        <v>0.71</v>
      </c>
      <c r="I61" s="20">
        <v>4.6E-5</v>
      </c>
      <c r="J61" s="19">
        <v>997.6</v>
      </c>
      <c r="K61" s="21">
        <v>7.1980000000000004E-4</v>
      </c>
      <c r="L61" s="22">
        <f t="shared" ref="L61:L66" si="51">K61/J61</f>
        <v>7.2153167602245391E-7</v>
      </c>
      <c r="M61" s="23">
        <f t="shared" ref="M61:M66" si="52">L61*10^7</f>
        <v>7.2153167602245389</v>
      </c>
      <c r="N61" s="19">
        <f t="shared" ref="N61:N66" si="53">J61*H61*(G61*0.001)/K61</f>
        <v>580924.73820505687</v>
      </c>
      <c r="O61" s="19">
        <v>510.76499999999999</v>
      </c>
      <c r="P61" s="24">
        <v>1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12</v>
      </c>
      <c r="AF61" s="24">
        <v>0</v>
      </c>
      <c r="AG61" s="24">
        <v>1</v>
      </c>
      <c r="AH61" s="24">
        <v>1</v>
      </c>
      <c r="AI61" s="24">
        <v>2</v>
      </c>
      <c r="AJ61" s="24">
        <v>1</v>
      </c>
      <c r="AK61" s="24">
        <v>1</v>
      </c>
      <c r="AL61" s="24">
        <v>1</v>
      </c>
      <c r="AM61" s="24">
        <v>1</v>
      </c>
      <c r="AN61" s="24">
        <v>1</v>
      </c>
      <c r="AO61" s="24">
        <v>0</v>
      </c>
      <c r="AP61" s="24">
        <v>0</v>
      </c>
      <c r="AQ61" s="24">
        <v>0</v>
      </c>
      <c r="AR61" s="24">
        <v>0</v>
      </c>
      <c r="AS61" s="24">
        <v>1</v>
      </c>
      <c r="AT61" s="24">
        <v>0</v>
      </c>
      <c r="AU61" s="24">
        <v>0</v>
      </c>
      <c r="AV61" s="24">
        <v>0</v>
      </c>
      <c r="AW61" s="24">
        <v>0</v>
      </c>
      <c r="AX61" s="23">
        <f>MMULT(Q61:AW61,Datos!$C$2:$C$34)</f>
        <v>4.8997999999999999</v>
      </c>
      <c r="AY61" s="19">
        <f>(AX61*J61*(H61^2/2))</f>
        <v>1232.0306029839999</v>
      </c>
      <c r="AZ61" s="19">
        <v>0</v>
      </c>
      <c r="BA61" s="19">
        <f t="shared" ref="BA61:BA66" si="54">H61</f>
        <v>0.71</v>
      </c>
      <c r="BB61" s="22">
        <v>1.3913373200000001E-2</v>
      </c>
      <c r="BC61" s="25">
        <f t="shared" ref="BC61:BC66" si="55">-2*LOG((I61/(3.7*(G61/1000)))+(2.51/(N61*SQRT(BB61))))-(1/SQRT(BB61))</f>
        <v>-2.4895143724279478E-9</v>
      </c>
      <c r="BD61" s="26">
        <f t="shared" ref="BD61:BD66" si="56">BB61*(1/(G61*0.001))*(H61^2/(2*9.81))</f>
        <v>6.0552657050460558E-4</v>
      </c>
      <c r="BE61" s="22">
        <f t="shared" ref="BE61:BE66" si="57">BD61*9806.65</f>
        <v>5.9381871426389905</v>
      </c>
      <c r="BF61" s="22">
        <f t="shared" ref="BF61:BF66" si="58">(32*K61*H61)/((G61*0.001)^2*J61*9.81)</f>
        <v>4.7946937557983679E-6</v>
      </c>
      <c r="BG61" s="22">
        <f t="shared" ref="BG61:BG66" si="59">BF61*9806.65</f>
        <v>4.7019883520300065E-2</v>
      </c>
      <c r="BH61" s="19">
        <f t="shared" ref="BH61:BH66" si="60">IF(N61&lt;2100,1,IF(N61&gt;4000,0,1-(N61-2100)/(4000-2100)))</f>
        <v>0</v>
      </c>
      <c r="BI61" s="19">
        <f t="shared" ref="BI61:BI66" si="61">IF(N61&gt;4000,1,IF(N61&lt;2100,0,(N61-2100)/(4000-2100)))</f>
        <v>1</v>
      </c>
      <c r="BJ61" s="19">
        <f t="shared" ref="BJ61:BJ66" si="62">(BH61*BF61)+(BI61*BE61)</f>
        <v>5.9381871426389905</v>
      </c>
      <c r="BK61" s="19">
        <f t="shared" ref="BK61:BK66" si="63">BJ61*O61*P61</f>
        <v>3033.0181559100038</v>
      </c>
      <c r="BL61" s="19">
        <f t="shared" ref="BL61:BL66" si="64">B61*(AY61+AZ61+BK61)</f>
        <v>4265.0487588940032</v>
      </c>
      <c r="BM61" s="14"/>
      <c r="BN61" s="59"/>
      <c r="BO61" s="14"/>
      <c r="BP61" s="14"/>
      <c r="BQ61" s="14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</row>
    <row r="62" spans="1:119" x14ac:dyDescent="0.25">
      <c r="A62" s="27" t="s">
        <v>5</v>
      </c>
      <c r="B62" s="28">
        <v>1</v>
      </c>
      <c r="C62" s="29">
        <f>C61</f>
        <v>194.44</v>
      </c>
      <c r="D62" s="29">
        <v>24</v>
      </c>
      <c r="E62" s="29">
        <v>609.4</v>
      </c>
      <c r="F62" s="29">
        <v>9.52</v>
      </c>
      <c r="G62" s="29">
        <f t="shared" si="49"/>
        <v>590.36</v>
      </c>
      <c r="H62" s="29">
        <f t="shared" si="50"/>
        <v>0.71</v>
      </c>
      <c r="I62" s="30">
        <v>4.6E-5</v>
      </c>
      <c r="J62" s="29">
        <v>997.6</v>
      </c>
      <c r="K62" s="31">
        <v>7.1980000000000004E-4</v>
      </c>
      <c r="L62" s="32">
        <f t="shared" si="51"/>
        <v>7.2153167602245391E-7</v>
      </c>
      <c r="M62" s="33">
        <f t="shared" si="52"/>
        <v>7.2153167602245389</v>
      </c>
      <c r="N62" s="29">
        <f t="shared" si="53"/>
        <v>580924.73820505687</v>
      </c>
      <c r="O62" s="29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3">
        <f>MMULT(Q62:AW62,Datos!$C$2:$C$34)</f>
        <v>0</v>
      </c>
      <c r="AY62" s="29">
        <f>(AX62*J62*H62^2/2)</f>
        <v>0</v>
      </c>
      <c r="AZ62" s="29">
        <f>0.00212*C59^2</f>
        <v>1038.8</v>
      </c>
      <c r="BA62" s="29">
        <f t="shared" si="54"/>
        <v>0.71</v>
      </c>
      <c r="BB62" s="32">
        <f>BB61</f>
        <v>1.3913373200000001E-2</v>
      </c>
      <c r="BC62" s="35">
        <f t="shared" si="55"/>
        <v>-2.4895143724279478E-9</v>
      </c>
      <c r="BD62" s="36">
        <f t="shared" si="56"/>
        <v>6.0552657050460558E-4</v>
      </c>
      <c r="BE62" s="32">
        <f t="shared" si="57"/>
        <v>5.9381871426389905</v>
      </c>
      <c r="BF62" s="32">
        <f t="shared" si="58"/>
        <v>4.7946937557983679E-6</v>
      </c>
      <c r="BG62" s="32">
        <f t="shared" si="59"/>
        <v>4.7019883520300065E-2</v>
      </c>
      <c r="BH62" s="29">
        <f t="shared" si="60"/>
        <v>0</v>
      </c>
      <c r="BI62" s="29">
        <f t="shared" si="61"/>
        <v>1</v>
      </c>
      <c r="BJ62" s="29">
        <f t="shared" si="62"/>
        <v>5.9381871426389905</v>
      </c>
      <c r="BK62" s="29">
        <f t="shared" si="63"/>
        <v>0</v>
      </c>
      <c r="BL62" s="29">
        <f t="shared" si="64"/>
        <v>1038.8</v>
      </c>
      <c r="BM62" s="14"/>
      <c r="BN62" s="59"/>
      <c r="BO62" s="14"/>
      <c r="BP62" s="14"/>
      <c r="BQ62" s="14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</row>
    <row r="63" spans="1:119" x14ac:dyDescent="0.25">
      <c r="A63" s="27" t="s">
        <v>6</v>
      </c>
      <c r="B63" s="28">
        <v>1</v>
      </c>
      <c r="C63" s="29">
        <f>C62</f>
        <v>194.44</v>
      </c>
      <c r="D63" s="29">
        <v>24</v>
      </c>
      <c r="E63" s="29">
        <v>609.4</v>
      </c>
      <c r="F63" s="29">
        <v>9.52</v>
      </c>
      <c r="G63" s="29">
        <f t="shared" si="49"/>
        <v>590.36</v>
      </c>
      <c r="H63" s="29">
        <f t="shared" si="50"/>
        <v>0.71</v>
      </c>
      <c r="I63" s="30">
        <v>4.6E-5</v>
      </c>
      <c r="J63" s="29">
        <v>997.6</v>
      </c>
      <c r="K63" s="31">
        <v>7.1980000000000004E-4</v>
      </c>
      <c r="L63" s="32">
        <f t="shared" si="51"/>
        <v>7.2153167602245391E-7</v>
      </c>
      <c r="M63" s="33">
        <f t="shared" si="52"/>
        <v>7.2153167602245389</v>
      </c>
      <c r="N63" s="29">
        <f t="shared" si="53"/>
        <v>580924.73820505687</v>
      </c>
      <c r="O63" s="29">
        <v>442.99799999999999</v>
      </c>
      <c r="P63" s="34">
        <v>1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6</v>
      </c>
      <c r="AF63" s="34">
        <v>0</v>
      </c>
      <c r="AG63" s="34">
        <v>0</v>
      </c>
      <c r="AH63" s="34">
        <v>1</v>
      </c>
      <c r="AI63" s="34">
        <v>1</v>
      </c>
      <c r="AJ63" s="34">
        <v>0</v>
      </c>
      <c r="AK63" s="34">
        <v>1</v>
      </c>
      <c r="AL63" s="34">
        <v>1</v>
      </c>
      <c r="AM63" s="34">
        <v>1</v>
      </c>
      <c r="AN63" s="34">
        <v>1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3">
        <f>MMULT(Q63:AW63,Datos!$C$2:$C$34)</f>
        <v>2.0648999999999997</v>
      </c>
      <c r="AY63" s="29">
        <f>(AX63*J63*H63^2/2)</f>
        <v>519.20894569199993</v>
      </c>
      <c r="AZ63" s="29">
        <v>0</v>
      </c>
      <c r="BA63" s="29">
        <f t="shared" si="54"/>
        <v>0.71</v>
      </c>
      <c r="BB63" s="32">
        <f>BB62</f>
        <v>1.3913373200000001E-2</v>
      </c>
      <c r="BC63" s="35">
        <f t="shared" si="55"/>
        <v>-2.4895143724279478E-9</v>
      </c>
      <c r="BD63" s="36">
        <f t="shared" si="56"/>
        <v>6.0552657050460558E-4</v>
      </c>
      <c r="BE63" s="32">
        <f t="shared" si="57"/>
        <v>5.9381871426389905</v>
      </c>
      <c r="BF63" s="32">
        <f t="shared" si="58"/>
        <v>4.7946937557983679E-6</v>
      </c>
      <c r="BG63" s="32">
        <f t="shared" si="59"/>
        <v>4.7019883520300065E-2</v>
      </c>
      <c r="BH63" s="29">
        <f t="shared" si="60"/>
        <v>0</v>
      </c>
      <c r="BI63" s="29">
        <f t="shared" si="61"/>
        <v>1</v>
      </c>
      <c r="BJ63" s="29">
        <f t="shared" si="62"/>
        <v>5.9381871426389905</v>
      </c>
      <c r="BK63" s="29">
        <f t="shared" si="63"/>
        <v>2630.6050278147873</v>
      </c>
      <c r="BL63" s="29">
        <f t="shared" si="64"/>
        <v>3149.8139735067871</v>
      </c>
      <c r="BM63" s="14"/>
      <c r="BN63" s="59"/>
      <c r="BO63" s="14"/>
      <c r="BP63" s="14"/>
      <c r="BQ63" s="14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</row>
    <row r="64" spans="1:119" x14ac:dyDescent="0.25">
      <c r="A64" s="27" t="s">
        <v>7</v>
      </c>
      <c r="B64" s="28">
        <v>1</v>
      </c>
      <c r="C64" s="29">
        <f>C63/2</f>
        <v>97.22</v>
      </c>
      <c r="D64" s="29">
        <v>24</v>
      </c>
      <c r="E64" s="29">
        <v>609.4</v>
      </c>
      <c r="F64" s="29">
        <v>9.52</v>
      </c>
      <c r="G64" s="29">
        <f t="shared" si="49"/>
        <v>590.36</v>
      </c>
      <c r="H64" s="29">
        <f t="shared" si="50"/>
        <v>0.36</v>
      </c>
      <c r="I64" s="30">
        <v>4.6E-5</v>
      </c>
      <c r="J64" s="29">
        <v>997.6</v>
      </c>
      <c r="K64" s="31">
        <v>7.1980000000000004E-4</v>
      </c>
      <c r="L64" s="32">
        <f t="shared" si="51"/>
        <v>7.2153167602245391E-7</v>
      </c>
      <c r="M64" s="33">
        <f t="shared" si="52"/>
        <v>7.2153167602245389</v>
      </c>
      <c r="N64" s="29">
        <f t="shared" si="53"/>
        <v>294553.38838566263</v>
      </c>
      <c r="O64" s="29">
        <v>35.426000000000002</v>
      </c>
      <c r="P64" s="34">
        <v>1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1</v>
      </c>
      <c r="AH64" s="34">
        <v>1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3">
        <f>MMULT(Q64:AW64,Datos!$C$2:$C$34)</f>
        <v>0.91289999999999993</v>
      </c>
      <c r="AY64" s="29">
        <f>(AX64*J64*H64^2/2)</f>
        <v>59.013945791999994</v>
      </c>
      <c r="AZ64" s="29">
        <v>0</v>
      </c>
      <c r="BA64" s="29">
        <f t="shared" si="54"/>
        <v>0.36</v>
      </c>
      <c r="BB64" s="32">
        <v>1.52738948E-2</v>
      </c>
      <c r="BC64" s="35">
        <f t="shared" si="55"/>
        <v>-2.6972754696430457E-8</v>
      </c>
      <c r="BD64" s="36">
        <f t="shared" si="56"/>
        <v>1.7089874341950269E-4</v>
      </c>
      <c r="BE64" s="32">
        <f t="shared" si="57"/>
        <v>1.6759441621548661</v>
      </c>
      <c r="BF64" s="32">
        <f t="shared" si="58"/>
        <v>2.4311123268836798E-6</v>
      </c>
      <c r="BG64" s="32">
        <f t="shared" si="59"/>
        <v>2.3841067700433836E-2</v>
      </c>
      <c r="BH64" s="29">
        <f t="shared" si="60"/>
        <v>0</v>
      </c>
      <c r="BI64" s="29">
        <f t="shared" si="61"/>
        <v>1</v>
      </c>
      <c r="BJ64" s="29">
        <f t="shared" si="62"/>
        <v>1.6759441621548661</v>
      </c>
      <c r="BK64" s="29">
        <f t="shared" si="63"/>
        <v>59.371997888498292</v>
      </c>
      <c r="BL64" s="29">
        <f t="shared" si="64"/>
        <v>118.38594368049829</v>
      </c>
      <c r="BM64" s="14"/>
      <c r="BN64" s="59"/>
      <c r="BO64" s="14"/>
      <c r="BP64" s="14"/>
      <c r="BQ64" s="14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</row>
    <row r="65" spans="1:119" x14ac:dyDescent="0.25">
      <c r="A65" s="27" t="s">
        <v>8</v>
      </c>
      <c r="B65" s="28">
        <v>1</v>
      </c>
      <c r="C65" s="29">
        <f>C64/2</f>
        <v>48.61</v>
      </c>
      <c r="D65" s="29">
        <v>24</v>
      </c>
      <c r="E65" s="29">
        <v>609.4</v>
      </c>
      <c r="F65" s="29">
        <v>9.52</v>
      </c>
      <c r="G65" s="29">
        <f t="shared" si="49"/>
        <v>590.36</v>
      </c>
      <c r="H65" s="29">
        <f t="shared" si="50"/>
        <v>0.18</v>
      </c>
      <c r="I65" s="30">
        <v>4.6E-5</v>
      </c>
      <c r="J65" s="29">
        <v>997.6</v>
      </c>
      <c r="K65" s="31">
        <v>7.1980000000000004E-4</v>
      </c>
      <c r="L65" s="32">
        <f t="shared" si="51"/>
        <v>7.2153167602245391E-7</v>
      </c>
      <c r="M65" s="33">
        <f t="shared" si="52"/>
        <v>7.2153167602245389</v>
      </c>
      <c r="N65" s="29">
        <f t="shared" si="53"/>
        <v>147276.69419283132</v>
      </c>
      <c r="O65" s="29">
        <v>12.18</v>
      </c>
      <c r="P65" s="34">
        <v>1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1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3">
        <f>MMULT(Q65:AW65,Datos!$C$2:$C$34)</f>
        <v>0.68469999999999998</v>
      </c>
      <c r="AY65" s="29">
        <f>(AX65*J65*H65^2/2)</f>
        <v>11.065518864</v>
      </c>
      <c r="AZ65" s="29">
        <v>0</v>
      </c>
      <c r="BA65" s="29">
        <f t="shared" si="54"/>
        <v>0.18</v>
      </c>
      <c r="BB65" s="32">
        <v>1.7130085199999999E-2</v>
      </c>
      <c r="BC65" s="35">
        <f t="shared" si="55"/>
        <v>2.4686350741376373E-9</v>
      </c>
      <c r="BD65" s="36">
        <f t="shared" si="56"/>
        <v>4.7916888155944026E-5</v>
      </c>
      <c r="BE65" s="32">
        <f t="shared" si="57"/>
        <v>0.46990415123448848</v>
      </c>
      <c r="BF65" s="32">
        <f t="shared" si="58"/>
        <v>1.2155561634418399E-6</v>
      </c>
      <c r="BG65" s="32">
        <f t="shared" si="59"/>
        <v>1.1920533850216918E-2</v>
      </c>
      <c r="BH65" s="29">
        <f t="shared" si="60"/>
        <v>0</v>
      </c>
      <c r="BI65" s="29">
        <f t="shared" si="61"/>
        <v>1</v>
      </c>
      <c r="BJ65" s="29">
        <f t="shared" si="62"/>
        <v>0.46990415123448848</v>
      </c>
      <c r="BK65" s="29">
        <f t="shared" si="63"/>
        <v>5.7234325620360691</v>
      </c>
      <c r="BL65" s="29">
        <f t="shared" si="64"/>
        <v>16.788951426036068</v>
      </c>
      <c r="BM65" s="14"/>
      <c r="BN65" s="59"/>
      <c r="BO65" s="14"/>
      <c r="BP65" s="14"/>
      <c r="BQ65" s="14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</row>
    <row r="66" spans="1:119" x14ac:dyDescent="0.25">
      <c r="A66" s="37" t="s">
        <v>9</v>
      </c>
      <c r="B66" s="38">
        <v>1</v>
      </c>
      <c r="C66" s="39">
        <f>C65</f>
        <v>48.61</v>
      </c>
      <c r="D66" s="39">
        <v>14</v>
      </c>
      <c r="E66" s="39">
        <v>355.6</v>
      </c>
      <c r="F66" s="39">
        <v>9.52</v>
      </c>
      <c r="G66" s="39">
        <f t="shared" si="49"/>
        <v>336.56</v>
      </c>
      <c r="H66" s="39">
        <f t="shared" si="50"/>
        <v>0.55000000000000004</v>
      </c>
      <c r="I66" s="40">
        <v>4.6E-5</v>
      </c>
      <c r="J66" s="39">
        <v>997.6</v>
      </c>
      <c r="K66" s="41">
        <v>7.1980000000000004E-4</v>
      </c>
      <c r="L66" s="42">
        <f t="shared" si="51"/>
        <v>7.2153167602245391E-7</v>
      </c>
      <c r="M66" s="43">
        <f t="shared" si="52"/>
        <v>7.2153167602245389</v>
      </c>
      <c r="N66" s="39">
        <f t="shared" si="53"/>
        <v>256548.68130036123</v>
      </c>
      <c r="O66" s="39">
        <v>9.8209999999999997</v>
      </c>
      <c r="P66" s="44">
        <v>1</v>
      </c>
      <c r="Q66" s="44">
        <v>0</v>
      </c>
      <c r="R66" s="44">
        <v>2</v>
      </c>
      <c r="S66" s="44">
        <v>0</v>
      </c>
      <c r="T66" s="44">
        <v>0</v>
      </c>
      <c r="U66" s="44">
        <v>1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1</v>
      </c>
      <c r="AU66" s="44">
        <v>1</v>
      </c>
      <c r="AV66" s="44">
        <v>0</v>
      </c>
      <c r="AW66" s="44">
        <v>1</v>
      </c>
      <c r="AX66" s="43">
        <f>MMULT(Q66:AW66,Datos!$C$2:$C$34)</f>
        <v>1.9591000000000001</v>
      </c>
      <c r="AY66" s="39">
        <f>(AX66*J66*H66^2/2)</f>
        <v>295.60272170000007</v>
      </c>
      <c r="AZ66" s="39">
        <v>0</v>
      </c>
      <c r="BA66" s="39">
        <f t="shared" si="54"/>
        <v>0.55000000000000004</v>
      </c>
      <c r="BB66" s="42">
        <v>1.60245727E-2</v>
      </c>
      <c r="BC66" s="45">
        <f t="shared" si="55"/>
        <v>-1.5171554266797393E-2</v>
      </c>
      <c r="BD66" s="46">
        <f t="shared" si="56"/>
        <v>7.3409173538829147E-4</v>
      </c>
      <c r="BE66" s="42">
        <f t="shared" si="57"/>
        <v>7.1989807168455879</v>
      </c>
      <c r="BF66" s="42">
        <f t="shared" si="58"/>
        <v>1.142810084999831E-5</v>
      </c>
      <c r="BG66" s="42">
        <f t="shared" si="59"/>
        <v>0.11207138520063592</v>
      </c>
      <c r="BH66" s="39">
        <f t="shared" si="60"/>
        <v>0</v>
      </c>
      <c r="BI66" s="39">
        <f t="shared" si="61"/>
        <v>1</v>
      </c>
      <c r="BJ66" s="39">
        <f t="shared" si="62"/>
        <v>7.1989807168455879</v>
      </c>
      <c r="BK66" s="39">
        <f t="shared" si="63"/>
        <v>70.701189620140511</v>
      </c>
      <c r="BL66" s="39">
        <f t="shared" si="64"/>
        <v>366.30391132014057</v>
      </c>
      <c r="BM66" s="14"/>
      <c r="BN66" s="59"/>
      <c r="BO66" s="14"/>
      <c r="BP66" s="14"/>
      <c r="BQ66" s="14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</row>
    <row r="67" spans="1:119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47">
        <f>SUM(BL61:BL66)</f>
        <v>8955.1415388274654</v>
      </c>
      <c r="BM67" s="47" t="s">
        <v>85</v>
      </c>
      <c r="BN67" s="59"/>
      <c r="BO67" s="14"/>
      <c r="BP67" s="14"/>
      <c r="BQ67" s="14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</row>
    <row r="69" spans="1:119" x14ac:dyDescent="0.25">
      <c r="BL69" s="54" t="s">
        <v>65</v>
      </c>
    </row>
    <row r="70" spans="1:119" x14ac:dyDescent="0.25">
      <c r="BL70" s="55" t="s">
        <v>66</v>
      </c>
      <c r="BM70" s="53">
        <v>107.5</v>
      </c>
      <c r="BN70" s="60" t="s">
        <v>74</v>
      </c>
    </row>
    <row r="71" spans="1:119" x14ac:dyDescent="0.25">
      <c r="BL71" s="56" t="s">
        <v>67</v>
      </c>
      <c r="BM71" s="51">
        <v>94.35</v>
      </c>
      <c r="BN71" s="61" t="s">
        <v>74</v>
      </c>
    </row>
    <row r="72" spans="1:119" x14ac:dyDescent="0.25">
      <c r="BL72" s="56" t="s">
        <v>91</v>
      </c>
      <c r="BM72" s="51">
        <f>BM70-BM71</f>
        <v>13.150000000000006</v>
      </c>
      <c r="BN72" s="61" t="s">
        <v>81</v>
      </c>
    </row>
    <row r="73" spans="1:119" ht="17.25" x14ac:dyDescent="0.25">
      <c r="BL73" s="56" t="s">
        <v>1</v>
      </c>
      <c r="BM73" s="51">
        <f>J61</f>
        <v>997.6</v>
      </c>
      <c r="BN73" s="61" t="s">
        <v>75</v>
      </c>
    </row>
    <row r="74" spans="1:119" x14ac:dyDescent="0.25">
      <c r="BL74" s="56" t="s">
        <v>94</v>
      </c>
      <c r="BM74" s="51">
        <f>BM73*BM72*9.81</f>
        <v>128691.89640000007</v>
      </c>
      <c r="BN74" s="61" t="s">
        <v>85</v>
      </c>
    </row>
    <row r="75" spans="1:119" x14ac:dyDescent="0.25">
      <c r="BL75" s="56" t="s">
        <v>95</v>
      </c>
      <c r="BM75" s="51">
        <f>BL67+BM74</f>
        <v>137647.03793882753</v>
      </c>
      <c r="BN75" s="61" t="s">
        <v>85</v>
      </c>
    </row>
    <row r="76" spans="1:119" ht="17.25" x14ac:dyDescent="0.25">
      <c r="BL76" s="57" t="s">
        <v>70</v>
      </c>
      <c r="BM76" s="52">
        <f>BM75/98100</f>
        <v>1.4031298464712287</v>
      </c>
      <c r="BN76" s="62" t="s">
        <v>87</v>
      </c>
    </row>
    <row r="77" spans="1:119" x14ac:dyDescent="0.25">
      <c r="A77" s="69" t="s">
        <v>2</v>
      </c>
      <c r="C77" s="19">
        <v>1000</v>
      </c>
      <c r="D77" s="19" t="s">
        <v>79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59"/>
      <c r="BO77" s="14"/>
      <c r="BP77" s="14"/>
      <c r="BQ77" s="14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</row>
    <row r="78" spans="1:119" x14ac:dyDescent="0.25">
      <c r="A78" s="71" t="s">
        <v>88</v>
      </c>
      <c r="C78" s="39">
        <f>C77/3600</f>
        <v>0.27777777777777779</v>
      </c>
      <c r="D78" s="39" t="s">
        <v>80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59"/>
      <c r="BO78" s="14"/>
      <c r="BP78" s="14"/>
      <c r="BQ78" s="14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</row>
    <row r="79" spans="1:119" x14ac:dyDescent="0.25">
      <c r="A79" s="17" t="s">
        <v>4</v>
      </c>
      <c r="B79" s="18">
        <v>1</v>
      </c>
      <c r="C79" s="19">
        <f>ROUND(C77/3.6,2)</f>
        <v>277.77999999999997</v>
      </c>
      <c r="D79" s="19">
        <v>24</v>
      </c>
      <c r="E79" s="19">
        <v>609.4</v>
      </c>
      <c r="F79" s="19">
        <v>9.52</v>
      </c>
      <c r="G79" s="19">
        <f t="shared" ref="G79:G84" si="65">E79-(F79*2)</f>
        <v>590.36</v>
      </c>
      <c r="H79" s="19">
        <f t="shared" ref="H79:H84" si="66">ROUND(0.001*C79/(PI()*(G79/2000)^2),2)</f>
        <v>1.01</v>
      </c>
      <c r="I79" s="20">
        <v>4.6E-5</v>
      </c>
      <c r="J79" s="19">
        <v>997.6</v>
      </c>
      <c r="K79" s="21">
        <v>7.1980000000000004E-4</v>
      </c>
      <c r="L79" s="22">
        <f t="shared" ref="L79:L84" si="67">K79/J79</f>
        <v>7.2153167602245391E-7</v>
      </c>
      <c r="M79" s="23">
        <f t="shared" ref="M79:M84" si="68">L79*10^7</f>
        <v>7.2153167602245389</v>
      </c>
      <c r="N79" s="19">
        <f t="shared" ref="N79:N84" si="69">J79*H79*(G79*0.001)/K79</f>
        <v>826385.89519310917</v>
      </c>
      <c r="O79" s="19">
        <v>510.76499999999999</v>
      </c>
      <c r="P79" s="24">
        <v>1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12</v>
      </c>
      <c r="AF79" s="24">
        <v>0</v>
      </c>
      <c r="AG79" s="24">
        <v>1</v>
      </c>
      <c r="AH79" s="24">
        <v>1</v>
      </c>
      <c r="AI79" s="24">
        <v>2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  <c r="AO79" s="24">
        <v>0</v>
      </c>
      <c r="AP79" s="24">
        <v>0</v>
      </c>
      <c r="AQ79" s="24">
        <v>0</v>
      </c>
      <c r="AR79" s="24">
        <v>0</v>
      </c>
      <c r="AS79" s="24">
        <v>1</v>
      </c>
      <c r="AT79" s="24">
        <v>0</v>
      </c>
      <c r="AU79" s="24">
        <v>0</v>
      </c>
      <c r="AV79" s="24">
        <v>0</v>
      </c>
      <c r="AW79" s="24">
        <v>0</v>
      </c>
      <c r="AX79" s="23">
        <f>MMULT(Q79:AW79,Datos!$C$2:$C$34)</f>
        <v>4.8997999999999999</v>
      </c>
      <c r="AY79" s="19">
        <f>(AX79*J79*(H79^2/2))</f>
        <v>2493.145046824</v>
      </c>
      <c r="AZ79" s="19">
        <v>0</v>
      </c>
      <c r="BA79" s="19">
        <f t="shared" ref="BA79:BA84" si="70">H79</f>
        <v>1.01</v>
      </c>
      <c r="BB79" s="22">
        <v>1.3365865100000001E-2</v>
      </c>
      <c r="BC79" s="25">
        <f t="shared" ref="BC79:BC84" si="71">-2*LOG((I79/(3.7*(G79/1000)))+(2.51/(N79*SQRT(BB79))))-(1/SQRT(BB79))</f>
        <v>-3.1489113538896163E-8</v>
      </c>
      <c r="BD79" s="26">
        <f t="shared" ref="BD79:BD84" si="72">BB79*(1/(G79*0.001))*(H79^2/(2*9.81))</f>
        <v>1.1771285521623015E-3</v>
      </c>
      <c r="BE79" s="22">
        <f t="shared" ref="BE79:BE84" si="73">BD79*9806.65</f>
        <v>11.543687716062433</v>
      </c>
      <c r="BF79" s="22">
        <f t="shared" ref="BF79:BF84" si="74">(32*K79*H79)/((G79*0.001)^2*J79*9.81)</f>
        <v>6.8206206948681023E-6</v>
      </c>
      <c r="BG79" s="22">
        <f t="shared" ref="BG79:BG84" si="75">BF79*9806.65</f>
        <v>6.6887439937328277E-2</v>
      </c>
      <c r="BH79" s="19">
        <f t="shared" ref="BH79:BH84" si="76">IF(N79&lt;2100,1,IF(N79&gt;4000,0,1-(N79-2100)/(4000-2100)))</f>
        <v>0</v>
      </c>
      <c r="BI79" s="19">
        <f t="shared" ref="BI79:BI84" si="77">IF(N79&gt;4000,1,IF(N79&lt;2100,0,(N79-2100)/(4000-2100)))</f>
        <v>1</v>
      </c>
      <c r="BJ79" s="19">
        <f t="shared" ref="BJ79:BJ84" si="78">(BH79*BF79)+(BI79*BE79)</f>
        <v>11.543687716062433</v>
      </c>
      <c r="BK79" s="19">
        <f t="shared" ref="BK79:BK84" si="79">BJ79*O79*P79</f>
        <v>5896.1116562946281</v>
      </c>
      <c r="BL79" s="19">
        <f t="shared" ref="BL79:BL84" si="80">B79*(AY79+AZ79+BK79)</f>
        <v>8389.2567031186281</v>
      </c>
      <c r="BM79" s="14"/>
      <c r="BN79" s="59"/>
      <c r="BO79" s="14"/>
      <c r="BP79" s="14"/>
      <c r="BQ79" s="14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</row>
    <row r="80" spans="1:119" x14ac:dyDescent="0.25">
      <c r="A80" s="27" t="s">
        <v>5</v>
      </c>
      <c r="B80" s="28">
        <v>1</v>
      </c>
      <c r="C80" s="29">
        <f>C79</f>
        <v>277.77999999999997</v>
      </c>
      <c r="D80" s="29">
        <v>24</v>
      </c>
      <c r="E80" s="29">
        <v>609.4</v>
      </c>
      <c r="F80" s="29">
        <v>9.52</v>
      </c>
      <c r="G80" s="29">
        <f t="shared" si="65"/>
        <v>590.36</v>
      </c>
      <c r="H80" s="29">
        <f t="shared" si="66"/>
        <v>1.01</v>
      </c>
      <c r="I80" s="30">
        <v>4.6E-5</v>
      </c>
      <c r="J80" s="29">
        <v>997.6</v>
      </c>
      <c r="K80" s="31">
        <v>7.1980000000000004E-4</v>
      </c>
      <c r="L80" s="32">
        <f t="shared" si="67"/>
        <v>7.2153167602245391E-7</v>
      </c>
      <c r="M80" s="33">
        <f t="shared" si="68"/>
        <v>7.2153167602245389</v>
      </c>
      <c r="N80" s="29">
        <f t="shared" si="69"/>
        <v>826385.89519310917</v>
      </c>
      <c r="O80" s="29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3">
        <f>MMULT(Q80:AW80,Datos!$C$2:$C$34)</f>
        <v>0</v>
      </c>
      <c r="AY80" s="29">
        <f>(AX80*J80*H80^2/2)</f>
        <v>0</v>
      </c>
      <c r="AZ80" s="29">
        <f>0.00212*C77^2</f>
        <v>2120</v>
      </c>
      <c r="BA80" s="29">
        <f t="shared" si="70"/>
        <v>1.01</v>
      </c>
      <c r="BB80" s="32">
        <f>BB79</f>
        <v>1.3365865100000001E-2</v>
      </c>
      <c r="BC80" s="35">
        <f t="shared" si="71"/>
        <v>-3.1489113538896163E-8</v>
      </c>
      <c r="BD80" s="36">
        <f t="shared" si="72"/>
        <v>1.1771285521623015E-3</v>
      </c>
      <c r="BE80" s="32">
        <f t="shared" si="73"/>
        <v>11.543687716062433</v>
      </c>
      <c r="BF80" s="32">
        <f t="shared" si="74"/>
        <v>6.8206206948681023E-6</v>
      </c>
      <c r="BG80" s="32">
        <f t="shared" si="75"/>
        <v>6.6887439937328277E-2</v>
      </c>
      <c r="BH80" s="29">
        <f t="shared" si="76"/>
        <v>0</v>
      </c>
      <c r="BI80" s="29">
        <f t="shared" si="77"/>
        <v>1</v>
      </c>
      <c r="BJ80" s="29">
        <f t="shared" si="78"/>
        <v>11.543687716062433</v>
      </c>
      <c r="BK80" s="29">
        <f t="shared" si="79"/>
        <v>0</v>
      </c>
      <c r="BL80" s="29">
        <f t="shared" si="80"/>
        <v>2120</v>
      </c>
      <c r="BM80" s="14"/>
      <c r="BN80" s="59"/>
      <c r="BO80" s="14"/>
      <c r="BP80" s="14"/>
      <c r="BQ80" s="14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</row>
    <row r="81" spans="1:119" x14ac:dyDescent="0.25">
      <c r="A81" s="27" t="s">
        <v>6</v>
      </c>
      <c r="B81" s="28">
        <v>1</v>
      </c>
      <c r="C81" s="29">
        <f>C80</f>
        <v>277.77999999999997</v>
      </c>
      <c r="D81" s="29">
        <v>24</v>
      </c>
      <c r="E81" s="29">
        <v>609.4</v>
      </c>
      <c r="F81" s="29">
        <v>9.52</v>
      </c>
      <c r="G81" s="29">
        <f t="shared" si="65"/>
        <v>590.36</v>
      </c>
      <c r="H81" s="29">
        <f t="shared" si="66"/>
        <v>1.01</v>
      </c>
      <c r="I81" s="30">
        <v>4.6E-5</v>
      </c>
      <c r="J81" s="29">
        <v>997.6</v>
      </c>
      <c r="K81" s="31">
        <v>7.1980000000000004E-4</v>
      </c>
      <c r="L81" s="32">
        <f t="shared" si="67"/>
        <v>7.2153167602245391E-7</v>
      </c>
      <c r="M81" s="33">
        <f t="shared" si="68"/>
        <v>7.2153167602245389</v>
      </c>
      <c r="N81" s="29">
        <f t="shared" si="69"/>
        <v>826385.89519310917</v>
      </c>
      <c r="O81" s="29">
        <v>442.99799999999999</v>
      </c>
      <c r="P81" s="34">
        <v>1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6</v>
      </c>
      <c r="AF81" s="34">
        <v>0</v>
      </c>
      <c r="AG81" s="34">
        <v>0</v>
      </c>
      <c r="AH81" s="34">
        <v>1</v>
      </c>
      <c r="AI81" s="34">
        <v>1</v>
      </c>
      <c r="AJ81" s="34">
        <v>0</v>
      </c>
      <c r="AK81" s="34">
        <v>1</v>
      </c>
      <c r="AL81" s="34">
        <v>1</v>
      </c>
      <c r="AM81" s="34">
        <v>1</v>
      </c>
      <c r="AN81" s="34">
        <v>1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3">
        <f>MMULT(Q81:AW81,Datos!$C$2:$C$34)</f>
        <v>2.0648999999999997</v>
      </c>
      <c r="AY81" s="29">
        <f>(AX81*J81*H81^2/2)</f>
        <v>1050.6745596119999</v>
      </c>
      <c r="AZ81" s="29">
        <v>0</v>
      </c>
      <c r="BA81" s="29">
        <f t="shared" si="70"/>
        <v>1.01</v>
      </c>
      <c r="BB81" s="32">
        <f>BB80</f>
        <v>1.3365865100000001E-2</v>
      </c>
      <c r="BC81" s="35">
        <f t="shared" si="71"/>
        <v>-3.1489113538896163E-8</v>
      </c>
      <c r="BD81" s="36">
        <f t="shared" si="72"/>
        <v>1.1771285521623015E-3</v>
      </c>
      <c r="BE81" s="32">
        <f t="shared" si="73"/>
        <v>11.543687716062433</v>
      </c>
      <c r="BF81" s="32">
        <f t="shared" si="74"/>
        <v>6.8206206948681023E-6</v>
      </c>
      <c r="BG81" s="32">
        <f t="shared" si="75"/>
        <v>6.6887439937328277E-2</v>
      </c>
      <c r="BH81" s="29">
        <f t="shared" si="76"/>
        <v>0</v>
      </c>
      <c r="BI81" s="29">
        <f t="shared" si="77"/>
        <v>1</v>
      </c>
      <c r="BJ81" s="29">
        <f t="shared" si="78"/>
        <v>11.543687716062433</v>
      </c>
      <c r="BK81" s="29">
        <f t="shared" si="79"/>
        <v>5113.8305708402258</v>
      </c>
      <c r="BL81" s="29">
        <f t="shared" si="80"/>
        <v>6164.5051304522258</v>
      </c>
      <c r="BM81" s="14"/>
      <c r="BN81" s="59"/>
      <c r="BO81" s="14"/>
      <c r="BP81" s="14"/>
      <c r="BQ81" s="14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</row>
    <row r="82" spans="1:119" x14ac:dyDescent="0.25">
      <c r="A82" s="27" t="s">
        <v>7</v>
      </c>
      <c r="B82" s="28">
        <v>1</v>
      </c>
      <c r="C82" s="29">
        <f>C81/2</f>
        <v>138.88999999999999</v>
      </c>
      <c r="D82" s="29">
        <v>24</v>
      </c>
      <c r="E82" s="29">
        <v>609.4</v>
      </c>
      <c r="F82" s="29">
        <v>9.52</v>
      </c>
      <c r="G82" s="29">
        <f t="shared" si="65"/>
        <v>590.36</v>
      </c>
      <c r="H82" s="29">
        <f t="shared" si="66"/>
        <v>0.51</v>
      </c>
      <c r="I82" s="30">
        <v>4.6E-5</v>
      </c>
      <c r="J82" s="29">
        <v>997.6</v>
      </c>
      <c r="K82" s="31">
        <v>7.1980000000000004E-4</v>
      </c>
      <c r="L82" s="32">
        <f t="shared" si="67"/>
        <v>7.2153167602245391E-7</v>
      </c>
      <c r="M82" s="33">
        <f t="shared" si="68"/>
        <v>7.2153167602245389</v>
      </c>
      <c r="N82" s="29">
        <f t="shared" si="69"/>
        <v>417283.96687968879</v>
      </c>
      <c r="O82" s="29">
        <v>35.426000000000002</v>
      </c>
      <c r="P82" s="34">
        <v>1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1</v>
      </c>
      <c r="AH82" s="34">
        <v>1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3">
        <f>MMULT(Q82:AW82,Datos!$C$2:$C$34)</f>
        <v>0.91289999999999993</v>
      </c>
      <c r="AY82" s="29">
        <f>(AX82*J82*H82^2/2)</f>
        <v>118.43771065199999</v>
      </c>
      <c r="AZ82" s="29">
        <v>0</v>
      </c>
      <c r="BA82" s="29">
        <f t="shared" si="70"/>
        <v>0.51</v>
      </c>
      <c r="BB82" s="32">
        <v>1.4523471499999999E-2</v>
      </c>
      <c r="BC82" s="35">
        <f t="shared" si="71"/>
        <v>-2.8401391460874947E-8</v>
      </c>
      <c r="BD82" s="36">
        <f t="shared" si="72"/>
        <v>3.2613308746925373E-4</v>
      </c>
      <c r="BE82" s="32">
        <f t="shared" si="73"/>
        <v>3.1982730422303569</v>
      </c>
      <c r="BF82" s="32">
        <f t="shared" si="74"/>
        <v>3.4440757964185461E-6</v>
      </c>
      <c r="BG82" s="32">
        <f t="shared" si="75"/>
        <v>3.3774845908947936E-2</v>
      </c>
      <c r="BH82" s="29">
        <f t="shared" si="76"/>
        <v>0</v>
      </c>
      <c r="BI82" s="29">
        <f t="shared" si="77"/>
        <v>1</v>
      </c>
      <c r="BJ82" s="29">
        <f t="shared" si="78"/>
        <v>3.1982730422303569</v>
      </c>
      <c r="BK82" s="29">
        <f t="shared" si="79"/>
        <v>113.30202079405262</v>
      </c>
      <c r="BL82" s="29">
        <f t="shared" si="80"/>
        <v>231.73973144605262</v>
      </c>
      <c r="BM82" s="14"/>
      <c r="BN82" s="59"/>
      <c r="BO82" s="14"/>
      <c r="BP82" s="14"/>
      <c r="BQ82" s="14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</row>
    <row r="83" spans="1:119" x14ac:dyDescent="0.25">
      <c r="A83" s="27" t="s">
        <v>8</v>
      </c>
      <c r="B83" s="28">
        <v>1</v>
      </c>
      <c r="C83" s="29">
        <f>C82/2</f>
        <v>69.444999999999993</v>
      </c>
      <c r="D83" s="29">
        <v>24</v>
      </c>
      <c r="E83" s="29">
        <v>609.4</v>
      </c>
      <c r="F83" s="29">
        <v>9.52</v>
      </c>
      <c r="G83" s="29">
        <f t="shared" si="65"/>
        <v>590.36</v>
      </c>
      <c r="H83" s="29">
        <f t="shared" si="66"/>
        <v>0.25</v>
      </c>
      <c r="I83" s="30">
        <v>4.6E-5</v>
      </c>
      <c r="J83" s="29">
        <v>997.6</v>
      </c>
      <c r="K83" s="31">
        <v>7.1980000000000004E-4</v>
      </c>
      <c r="L83" s="32">
        <f t="shared" si="67"/>
        <v>7.2153167602245391E-7</v>
      </c>
      <c r="M83" s="33">
        <f t="shared" si="68"/>
        <v>7.2153167602245389</v>
      </c>
      <c r="N83" s="29">
        <f t="shared" si="69"/>
        <v>204550.96415671019</v>
      </c>
      <c r="O83" s="29">
        <v>12.18</v>
      </c>
      <c r="P83" s="34">
        <v>1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1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3">
        <f>MMULT(Q83:AW83,Datos!$C$2:$C$34)</f>
        <v>0.68469999999999998</v>
      </c>
      <c r="AY83" s="29">
        <f>(AX83*J83*H83^2/2)</f>
        <v>21.345522500000001</v>
      </c>
      <c r="AZ83" s="29">
        <v>0</v>
      </c>
      <c r="BA83" s="29">
        <f t="shared" si="70"/>
        <v>0.25</v>
      </c>
      <c r="BB83" s="32">
        <v>1.6187065600000002E-2</v>
      </c>
      <c r="BC83" s="35">
        <f t="shared" si="71"/>
        <v>-4.2806860278687964E-9</v>
      </c>
      <c r="BD83" s="36">
        <f t="shared" si="72"/>
        <v>8.7343827042695281E-5</v>
      </c>
      <c r="BE83" s="32">
        <f t="shared" si="73"/>
        <v>0.8565503414682476</v>
      </c>
      <c r="BF83" s="32">
        <f t="shared" si="74"/>
        <v>1.6882724492247777E-6</v>
      </c>
      <c r="BG83" s="32">
        <f t="shared" si="75"/>
        <v>1.6556297014190164E-2</v>
      </c>
      <c r="BH83" s="29">
        <f t="shared" si="76"/>
        <v>0</v>
      </c>
      <c r="BI83" s="29">
        <f t="shared" si="77"/>
        <v>1</v>
      </c>
      <c r="BJ83" s="29">
        <f t="shared" si="78"/>
        <v>0.8565503414682476</v>
      </c>
      <c r="BK83" s="29">
        <f t="shared" si="79"/>
        <v>10.432783159083256</v>
      </c>
      <c r="BL83" s="29">
        <f t="shared" si="80"/>
        <v>31.778305659083259</v>
      </c>
      <c r="BM83" s="14"/>
      <c r="BN83" s="59"/>
      <c r="BO83" s="14"/>
      <c r="BP83" s="14"/>
      <c r="BQ83" s="14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</row>
    <row r="84" spans="1:119" x14ac:dyDescent="0.25">
      <c r="A84" s="37" t="s">
        <v>9</v>
      </c>
      <c r="B84" s="38">
        <v>1</v>
      </c>
      <c r="C84" s="39">
        <f>C83</f>
        <v>69.444999999999993</v>
      </c>
      <c r="D84" s="39">
        <v>14</v>
      </c>
      <c r="E84" s="39">
        <v>355.6</v>
      </c>
      <c r="F84" s="39">
        <v>9.52</v>
      </c>
      <c r="G84" s="39">
        <f t="shared" si="65"/>
        <v>336.56</v>
      </c>
      <c r="H84" s="39">
        <f t="shared" si="66"/>
        <v>0.78</v>
      </c>
      <c r="I84" s="40">
        <v>4.6E-5</v>
      </c>
      <c r="J84" s="39">
        <v>997.6</v>
      </c>
      <c r="K84" s="41">
        <v>7.1980000000000004E-4</v>
      </c>
      <c r="L84" s="42">
        <f t="shared" si="67"/>
        <v>7.2153167602245391E-7</v>
      </c>
      <c r="M84" s="43">
        <f t="shared" si="68"/>
        <v>7.2153167602245389</v>
      </c>
      <c r="N84" s="39">
        <f t="shared" si="69"/>
        <v>363832.67529869406</v>
      </c>
      <c r="O84" s="39">
        <v>9.8209999999999997</v>
      </c>
      <c r="P84" s="44">
        <v>1</v>
      </c>
      <c r="Q84" s="44">
        <v>0</v>
      </c>
      <c r="R84" s="44">
        <v>2</v>
      </c>
      <c r="S84" s="44">
        <v>0</v>
      </c>
      <c r="T84" s="44">
        <v>0</v>
      </c>
      <c r="U84" s="44">
        <v>1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44">
        <v>1</v>
      </c>
      <c r="AU84" s="44">
        <v>1</v>
      </c>
      <c r="AV84" s="44">
        <v>0</v>
      </c>
      <c r="AW84" s="44">
        <v>1</v>
      </c>
      <c r="AX84" s="43">
        <f>MMULT(Q84:AW84,Datos!$C$2:$C$34)</f>
        <v>1.9591000000000001</v>
      </c>
      <c r="AY84" s="39">
        <f>(AX84*J84*H84^2/2)</f>
        <v>594.52792027200007</v>
      </c>
      <c r="AZ84" s="39">
        <v>0</v>
      </c>
      <c r="BA84" s="39">
        <f t="shared" si="70"/>
        <v>0.78</v>
      </c>
      <c r="BB84" s="42">
        <v>1.5367063300000001E-2</v>
      </c>
      <c r="BC84" s="45">
        <f t="shared" si="71"/>
        <v>-1.1976300839933174E-8</v>
      </c>
      <c r="BD84" s="46">
        <f t="shared" si="72"/>
        <v>1.415854363359015E-3</v>
      </c>
      <c r="BE84" s="42">
        <f t="shared" si="73"/>
        <v>13.884788192434684</v>
      </c>
      <c r="BF84" s="42">
        <f t="shared" si="74"/>
        <v>1.6207124841815785E-5</v>
      </c>
      <c r="BG84" s="42">
        <f t="shared" si="75"/>
        <v>0.15893760082999275</v>
      </c>
      <c r="BH84" s="39">
        <f t="shared" si="76"/>
        <v>0</v>
      </c>
      <c r="BI84" s="39">
        <f t="shared" si="77"/>
        <v>1</v>
      </c>
      <c r="BJ84" s="39">
        <f t="shared" si="78"/>
        <v>13.884788192434684</v>
      </c>
      <c r="BK84" s="39">
        <f t="shared" si="79"/>
        <v>136.36250483790101</v>
      </c>
      <c r="BL84" s="39">
        <f t="shared" si="80"/>
        <v>730.89042510990112</v>
      </c>
      <c r="BM84" s="14"/>
      <c r="BN84" s="59"/>
      <c r="BO84" s="14"/>
      <c r="BP84" s="14"/>
      <c r="BQ84" s="14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</row>
    <row r="85" spans="1:119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47">
        <f>SUM(BL79:BL84)</f>
        <v>17668.170295785891</v>
      </c>
      <c r="BM85" s="47" t="s">
        <v>85</v>
      </c>
      <c r="BN85" s="59"/>
      <c r="BO85" s="14"/>
      <c r="BP85" s="14"/>
      <c r="BQ85" s="14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</row>
    <row r="87" spans="1:119" x14ac:dyDescent="0.25">
      <c r="BL87" s="54" t="s">
        <v>65</v>
      </c>
    </row>
    <row r="88" spans="1:119" x14ac:dyDescent="0.25">
      <c r="BL88" s="55" t="s">
        <v>66</v>
      </c>
      <c r="BM88" s="53">
        <v>107.5</v>
      </c>
      <c r="BN88" s="60" t="s">
        <v>74</v>
      </c>
    </row>
    <row r="89" spans="1:119" x14ac:dyDescent="0.25">
      <c r="BL89" s="56" t="s">
        <v>67</v>
      </c>
      <c r="BM89" s="51">
        <v>94.35</v>
      </c>
      <c r="BN89" s="61" t="s">
        <v>74</v>
      </c>
    </row>
    <row r="90" spans="1:119" x14ac:dyDescent="0.25">
      <c r="BL90" s="56" t="s">
        <v>91</v>
      </c>
      <c r="BM90" s="51">
        <f>BM88-BM89</f>
        <v>13.150000000000006</v>
      </c>
      <c r="BN90" s="61" t="s">
        <v>81</v>
      </c>
    </row>
    <row r="91" spans="1:119" ht="17.25" x14ac:dyDescent="0.25">
      <c r="BL91" s="56" t="s">
        <v>1</v>
      </c>
      <c r="BM91" s="51">
        <f>J79</f>
        <v>997.6</v>
      </c>
      <c r="BN91" s="61" t="s">
        <v>75</v>
      </c>
    </row>
    <row r="92" spans="1:119" x14ac:dyDescent="0.25">
      <c r="BL92" s="56" t="s">
        <v>94</v>
      </c>
      <c r="BM92" s="51">
        <f>BM91*BM90*9.81</f>
        <v>128691.89640000007</v>
      </c>
      <c r="BN92" s="61" t="s">
        <v>85</v>
      </c>
    </row>
    <row r="93" spans="1:119" x14ac:dyDescent="0.25">
      <c r="BL93" s="56" t="s">
        <v>95</v>
      </c>
      <c r="BM93" s="51">
        <f>BL85+BM92</f>
        <v>146360.06669578596</v>
      </c>
      <c r="BN93" s="61" t="s">
        <v>85</v>
      </c>
    </row>
    <row r="94" spans="1:119" ht="17.25" x14ac:dyDescent="0.25">
      <c r="BL94" s="57" t="s">
        <v>70</v>
      </c>
      <c r="BM94" s="52">
        <f>BM93/98100</f>
        <v>1.4919476727399181</v>
      </c>
      <c r="BN94" s="62" t="s">
        <v>87</v>
      </c>
    </row>
    <row r="95" spans="1:119" x14ac:dyDescent="0.25">
      <c r="A95" s="69" t="s">
        <v>2</v>
      </c>
      <c r="C95" s="19">
        <v>1300</v>
      </c>
      <c r="D95" s="19" t="s">
        <v>79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59"/>
      <c r="BO95" s="14"/>
      <c r="BP95" s="14"/>
      <c r="BQ95" s="14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</row>
    <row r="96" spans="1:119" x14ac:dyDescent="0.25">
      <c r="A96" s="71" t="s">
        <v>88</v>
      </c>
      <c r="C96" s="39">
        <f>C95/3600</f>
        <v>0.3611111111111111</v>
      </c>
      <c r="D96" s="39" t="s">
        <v>80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59"/>
      <c r="BO96" s="14"/>
      <c r="BP96" s="14"/>
      <c r="BQ96" s="14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</row>
    <row r="97" spans="1:119" x14ac:dyDescent="0.25">
      <c r="A97" s="17" t="s">
        <v>4</v>
      </c>
      <c r="B97" s="18">
        <v>1</v>
      </c>
      <c r="C97" s="19">
        <f>ROUND(C95/3.6,2)</f>
        <v>361.11</v>
      </c>
      <c r="D97" s="19">
        <v>24</v>
      </c>
      <c r="E97" s="19">
        <v>609.4</v>
      </c>
      <c r="F97" s="19">
        <v>9.52</v>
      </c>
      <c r="G97" s="19">
        <f t="shared" ref="G97:G102" si="81">E97-(F97*2)</f>
        <v>590.36</v>
      </c>
      <c r="H97" s="19">
        <f t="shared" ref="H97:H102" si="82">ROUND(0.001*C97/(PI()*(G97/2000)^2),2)</f>
        <v>1.32</v>
      </c>
      <c r="I97" s="20">
        <v>4.6E-5</v>
      </c>
      <c r="J97" s="19">
        <v>997.6</v>
      </c>
      <c r="K97" s="21">
        <v>7.1980000000000004E-4</v>
      </c>
      <c r="L97" s="22">
        <f t="shared" ref="L97:L102" si="83">K97/J97</f>
        <v>7.2153167602245391E-7</v>
      </c>
      <c r="M97" s="23">
        <f t="shared" ref="M97:M102" si="84">L97*10^7</f>
        <v>7.2153167602245389</v>
      </c>
      <c r="N97" s="19">
        <f t="shared" ref="N97:N102" si="85">J97*H97*(G97*0.001)/K97</f>
        <v>1080029.09074743</v>
      </c>
      <c r="O97" s="19">
        <v>510.76499999999999</v>
      </c>
      <c r="P97" s="24">
        <v>1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12</v>
      </c>
      <c r="AF97" s="24">
        <v>0</v>
      </c>
      <c r="AG97" s="24">
        <v>1</v>
      </c>
      <c r="AH97" s="24">
        <v>1</v>
      </c>
      <c r="AI97" s="24">
        <v>2</v>
      </c>
      <c r="AJ97" s="24">
        <v>1</v>
      </c>
      <c r="AK97" s="24">
        <v>1</v>
      </c>
      <c r="AL97" s="24">
        <v>1</v>
      </c>
      <c r="AM97" s="24">
        <v>1</v>
      </c>
      <c r="AN97" s="24">
        <v>1</v>
      </c>
      <c r="AO97" s="24">
        <v>0</v>
      </c>
      <c r="AP97" s="24">
        <v>0</v>
      </c>
      <c r="AQ97" s="24">
        <v>0</v>
      </c>
      <c r="AR97" s="24">
        <v>0</v>
      </c>
      <c r="AS97" s="24">
        <v>1</v>
      </c>
      <c r="AT97" s="24">
        <v>0</v>
      </c>
      <c r="AU97" s="24">
        <v>0</v>
      </c>
      <c r="AV97" s="24">
        <v>0</v>
      </c>
      <c r="AW97" s="24">
        <v>0</v>
      </c>
      <c r="AX97" s="23">
        <f>MMULT(Q97:AW97,Datos!$C$2:$C$34)</f>
        <v>4.8997999999999999</v>
      </c>
      <c r="AY97" s="19">
        <f>(AX97*J97*(H97^2/2))</f>
        <v>4258.4608661760003</v>
      </c>
      <c r="AZ97" s="19">
        <v>0</v>
      </c>
      <c r="BA97" s="19">
        <f t="shared" ref="BA97:BA102" si="86">H97</f>
        <v>1.32</v>
      </c>
      <c r="BB97" s="22">
        <v>1.3015452199999999E-2</v>
      </c>
      <c r="BC97" s="25">
        <f t="shared" ref="BC97:BC102" si="87">-2*LOG((I97/(3.7*(G97/1000)))+(2.51/(N97*SQRT(BB97))))-(1/SQRT(BB97))</f>
        <v>-2.4124693354110605E-8</v>
      </c>
      <c r="BD97" s="26">
        <f t="shared" ref="BD97:BD102" si="88">BB97*(1/(G97*0.001))*(H97^2/(2*9.81))</f>
        <v>1.9579031127018752E-3</v>
      </c>
      <c r="BE97" s="22">
        <f t="shared" ref="BE97:BE102" si="89">BD97*9806.65</f>
        <v>19.200470560177845</v>
      </c>
      <c r="BF97" s="22">
        <f t="shared" ref="BF97:BF102" si="90">(32*K97*H97)/((G97*0.001)^2*J97*9.81)</f>
        <v>8.9140785319068259E-6</v>
      </c>
      <c r="BG97" s="22">
        <f t="shared" ref="BG97:BG102" si="91">BF97*9806.65</f>
        <v>8.7417248234924069E-2</v>
      </c>
      <c r="BH97" s="19">
        <f t="shared" ref="BH97:BH102" si="92">IF(N97&lt;2100,1,IF(N97&gt;4000,0,1-(N97-2100)/(4000-2100)))</f>
        <v>0</v>
      </c>
      <c r="BI97" s="19">
        <f t="shared" ref="BI97:BI102" si="93">IF(N97&gt;4000,1,IF(N97&lt;2100,0,(N97-2100)/(4000-2100)))</f>
        <v>1</v>
      </c>
      <c r="BJ97" s="19">
        <f t="shared" ref="BJ97:BJ102" si="94">(BH97*BF97)+(BI97*BE97)</f>
        <v>19.200470560177845</v>
      </c>
      <c r="BK97" s="19">
        <f t="shared" ref="BK97:BK102" si="95">BJ97*O97*P97</f>
        <v>9806.9283456692374</v>
      </c>
      <c r="BL97" s="19">
        <f t="shared" ref="BL97:BL102" si="96">B97*(AY97+AZ97+BK97)</f>
        <v>14065.389211845239</v>
      </c>
      <c r="BM97" s="14"/>
      <c r="BN97" s="59"/>
      <c r="BO97" s="14"/>
      <c r="BP97" s="14"/>
      <c r="BQ97" s="14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</row>
    <row r="98" spans="1:119" x14ac:dyDescent="0.25">
      <c r="A98" s="27" t="s">
        <v>5</v>
      </c>
      <c r="B98" s="28">
        <v>1</v>
      </c>
      <c r="C98" s="29">
        <f>C97</f>
        <v>361.11</v>
      </c>
      <c r="D98" s="29">
        <v>24</v>
      </c>
      <c r="E98" s="29">
        <v>609.4</v>
      </c>
      <c r="F98" s="29">
        <v>9.52</v>
      </c>
      <c r="G98" s="29">
        <f t="shared" si="81"/>
        <v>590.36</v>
      </c>
      <c r="H98" s="29">
        <f t="shared" si="82"/>
        <v>1.32</v>
      </c>
      <c r="I98" s="30">
        <v>4.6E-5</v>
      </c>
      <c r="J98" s="29">
        <v>997.6</v>
      </c>
      <c r="K98" s="31">
        <v>7.1980000000000004E-4</v>
      </c>
      <c r="L98" s="32">
        <f t="shared" si="83"/>
        <v>7.2153167602245391E-7</v>
      </c>
      <c r="M98" s="33">
        <f t="shared" si="84"/>
        <v>7.2153167602245389</v>
      </c>
      <c r="N98" s="29">
        <f t="shared" si="85"/>
        <v>1080029.09074743</v>
      </c>
      <c r="O98" s="29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3">
        <f>MMULT(Q98:AW98,Datos!$C$2:$C$34)</f>
        <v>0</v>
      </c>
      <c r="AY98" s="29">
        <f>(AX98*J98*H98^2/2)</f>
        <v>0</v>
      </c>
      <c r="AZ98" s="29">
        <f>0.00212*C95^2</f>
        <v>3582.7999999999997</v>
      </c>
      <c r="BA98" s="29">
        <f t="shared" si="86"/>
        <v>1.32</v>
      </c>
      <c r="BB98" s="32">
        <f>BB97</f>
        <v>1.3015452199999999E-2</v>
      </c>
      <c r="BC98" s="35">
        <f t="shared" si="87"/>
        <v>-2.4124693354110605E-8</v>
      </c>
      <c r="BD98" s="36">
        <f t="shared" si="88"/>
        <v>1.9579031127018752E-3</v>
      </c>
      <c r="BE98" s="32">
        <f t="shared" si="89"/>
        <v>19.200470560177845</v>
      </c>
      <c r="BF98" s="32">
        <f t="shared" si="90"/>
        <v>8.9140785319068259E-6</v>
      </c>
      <c r="BG98" s="32">
        <f t="shared" si="91"/>
        <v>8.7417248234924069E-2</v>
      </c>
      <c r="BH98" s="29">
        <f t="shared" si="92"/>
        <v>0</v>
      </c>
      <c r="BI98" s="29">
        <f t="shared" si="93"/>
        <v>1</v>
      </c>
      <c r="BJ98" s="29">
        <f t="shared" si="94"/>
        <v>19.200470560177845</v>
      </c>
      <c r="BK98" s="29">
        <f t="shared" si="95"/>
        <v>0</v>
      </c>
      <c r="BL98" s="29">
        <f t="shared" si="96"/>
        <v>3582.7999999999997</v>
      </c>
      <c r="BM98" s="14"/>
      <c r="BN98" s="59"/>
      <c r="BO98" s="14"/>
      <c r="BP98" s="14"/>
      <c r="BQ98" s="14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</row>
    <row r="99" spans="1:119" x14ac:dyDescent="0.25">
      <c r="A99" s="27" t="s">
        <v>6</v>
      </c>
      <c r="B99" s="28">
        <v>1</v>
      </c>
      <c r="C99" s="29">
        <f>C98</f>
        <v>361.11</v>
      </c>
      <c r="D99" s="29">
        <v>24</v>
      </c>
      <c r="E99" s="29">
        <v>609.4</v>
      </c>
      <c r="F99" s="29">
        <v>9.52</v>
      </c>
      <c r="G99" s="29">
        <f t="shared" si="81"/>
        <v>590.36</v>
      </c>
      <c r="H99" s="29">
        <f t="shared" si="82"/>
        <v>1.32</v>
      </c>
      <c r="I99" s="30">
        <v>4.6E-5</v>
      </c>
      <c r="J99" s="29">
        <v>997.6</v>
      </c>
      <c r="K99" s="31">
        <v>7.1980000000000004E-4</v>
      </c>
      <c r="L99" s="32">
        <f t="shared" si="83"/>
        <v>7.2153167602245391E-7</v>
      </c>
      <c r="M99" s="33">
        <f t="shared" si="84"/>
        <v>7.2153167602245389</v>
      </c>
      <c r="N99" s="29">
        <f t="shared" si="85"/>
        <v>1080029.09074743</v>
      </c>
      <c r="O99" s="29">
        <v>442.99799999999999</v>
      </c>
      <c r="P99" s="34">
        <v>1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6</v>
      </c>
      <c r="AF99" s="34">
        <v>0</v>
      </c>
      <c r="AG99" s="34">
        <v>0</v>
      </c>
      <c r="AH99" s="34">
        <v>1</v>
      </c>
      <c r="AI99" s="34">
        <v>1</v>
      </c>
      <c r="AJ99" s="34">
        <v>0</v>
      </c>
      <c r="AK99" s="34">
        <v>1</v>
      </c>
      <c r="AL99" s="34">
        <v>1</v>
      </c>
      <c r="AM99" s="34">
        <v>1</v>
      </c>
      <c r="AN99" s="34">
        <v>1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3">
        <f>MMULT(Q99:AW99,Datos!$C$2:$C$34)</f>
        <v>2.0648999999999997</v>
      </c>
      <c r="AY99" s="29">
        <f>(AX99*J99*H99^2/2)</f>
        <v>1794.6234218879999</v>
      </c>
      <c r="AZ99" s="29">
        <v>0</v>
      </c>
      <c r="BA99" s="29">
        <f t="shared" si="86"/>
        <v>1.32</v>
      </c>
      <c r="BB99" s="32">
        <f>BB98</f>
        <v>1.3015452199999999E-2</v>
      </c>
      <c r="BC99" s="35">
        <f t="shared" si="87"/>
        <v>-2.4124693354110605E-8</v>
      </c>
      <c r="BD99" s="36">
        <f t="shared" si="88"/>
        <v>1.9579031127018752E-3</v>
      </c>
      <c r="BE99" s="32">
        <f t="shared" si="89"/>
        <v>19.200470560177845</v>
      </c>
      <c r="BF99" s="32">
        <f t="shared" si="90"/>
        <v>8.9140785319068259E-6</v>
      </c>
      <c r="BG99" s="32">
        <f t="shared" si="91"/>
        <v>8.7417248234924069E-2</v>
      </c>
      <c r="BH99" s="29">
        <f t="shared" si="92"/>
        <v>0</v>
      </c>
      <c r="BI99" s="29">
        <f t="shared" si="93"/>
        <v>1</v>
      </c>
      <c r="BJ99" s="29">
        <f t="shared" si="94"/>
        <v>19.200470560177845</v>
      </c>
      <c r="BK99" s="29">
        <f t="shared" si="95"/>
        <v>8505.7700572176655</v>
      </c>
      <c r="BL99" s="29">
        <f t="shared" si="96"/>
        <v>10300.393479105665</v>
      </c>
      <c r="BM99" s="14"/>
      <c r="BN99" s="59"/>
      <c r="BO99" s="14"/>
      <c r="BP99" s="14"/>
      <c r="BQ99" s="14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</row>
    <row r="100" spans="1:119" x14ac:dyDescent="0.25">
      <c r="A100" s="27" t="s">
        <v>7</v>
      </c>
      <c r="B100" s="28">
        <v>1</v>
      </c>
      <c r="C100" s="29">
        <f>C99/2</f>
        <v>180.55500000000001</v>
      </c>
      <c r="D100" s="29">
        <v>24</v>
      </c>
      <c r="E100" s="29">
        <v>609.4</v>
      </c>
      <c r="F100" s="29">
        <v>9.52</v>
      </c>
      <c r="G100" s="29">
        <f t="shared" si="81"/>
        <v>590.36</v>
      </c>
      <c r="H100" s="29">
        <f t="shared" si="82"/>
        <v>0.66</v>
      </c>
      <c r="I100" s="30">
        <v>4.6E-5</v>
      </c>
      <c r="J100" s="29">
        <v>997.6</v>
      </c>
      <c r="K100" s="31">
        <v>7.1980000000000004E-4</v>
      </c>
      <c r="L100" s="32">
        <f t="shared" si="83"/>
        <v>7.2153167602245391E-7</v>
      </c>
      <c r="M100" s="33">
        <f t="shared" si="84"/>
        <v>7.2153167602245389</v>
      </c>
      <c r="N100" s="29">
        <f t="shared" si="85"/>
        <v>540014.54537371499</v>
      </c>
      <c r="O100" s="29">
        <v>35.426000000000002</v>
      </c>
      <c r="P100" s="34">
        <v>1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1</v>
      </c>
      <c r="AH100" s="34">
        <v>1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3">
        <f>MMULT(Q100:AW100,Datos!$C$2:$C$34)</f>
        <v>0.91289999999999993</v>
      </c>
      <c r="AY100" s="29">
        <f>(AX100*J100*H100^2/2)</f>
        <v>198.35242891200002</v>
      </c>
      <c r="AZ100" s="29">
        <v>0</v>
      </c>
      <c r="BA100" s="29">
        <f t="shared" si="86"/>
        <v>0.66</v>
      </c>
      <c r="BB100" s="32">
        <v>1.4039775900000001E-2</v>
      </c>
      <c r="BC100" s="35">
        <f t="shared" si="87"/>
        <v>-3.2601631616557825E-8</v>
      </c>
      <c r="BD100" s="36">
        <f t="shared" si="88"/>
        <v>5.2799780817924206E-4</v>
      </c>
      <c r="BE100" s="32">
        <f t="shared" si="89"/>
        <v>5.1778897055809638</v>
      </c>
      <c r="BF100" s="32">
        <f t="shared" si="90"/>
        <v>4.457039265953413E-6</v>
      </c>
      <c r="BG100" s="32">
        <f t="shared" si="91"/>
        <v>4.3708624117462035E-2</v>
      </c>
      <c r="BH100" s="29">
        <f t="shared" si="92"/>
        <v>0</v>
      </c>
      <c r="BI100" s="29">
        <f t="shared" si="93"/>
        <v>1</v>
      </c>
      <c r="BJ100" s="29">
        <f t="shared" si="94"/>
        <v>5.1778897055809638</v>
      </c>
      <c r="BK100" s="29">
        <f t="shared" si="95"/>
        <v>183.43192070991122</v>
      </c>
      <c r="BL100" s="29">
        <f t="shared" si="96"/>
        <v>381.78434962191125</v>
      </c>
      <c r="BM100" s="14"/>
      <c r="BN100" s="59"/>
      <c r="BO100" s="14"/>
      <c r="BP100" s="14"/>
      <c r="BQ100" s="14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</row>
    <row r="101" spans="1:119" x14ac:dyDescent="0.25">
      <c r="A101" s="27" t="s">
        <v>8</v>
      </c>
      <c r="B101" s="28">
        <v>1</v>
      </c>
      <c r="C101" s="29">
        <f>C100/2</f>
        <v>90.277500000000003</v>
      </c>
      <c r="D101" s="29">
        <v>24</v>
      </c>
      <c r="E101" s="29">
        <v>609.4</v>
      </c>
      <c r="F101" s="29">
        <v>9.52</v>
      </c>
      <c r="G101" s="29">
        <f t="shared" si="81"/>
        <v>590.36</v>
      </c>
      <c r="H101" s="29">
        <f t="shared" si="82"/>
        <v>0.33</v>
      </c>
      <c r="I101" s="30">
        <v>4.6E-5</v>
      </c>
      <c r="J101" s="29">
        <v>997.6</v>
      </c>
      <c r="K101" s="31">
        <v>7.1980000000000004E-4</v>
      </c>
      <c r="L101" s="32">
        <f t="shared" si="83"/>
        <v>7.2153167602245391E-7</v>
      </c>
      <c r="M101" s="33">
        <f t="shared" si="84"/>
        <v>7.2153167602245389</v>
      </c>
      <c r="N101" s="29">
        <f t="shared" si="85"/>
        <v>270007.2726868575</v>
      </c>
      <c r="O101" s="29">
        <v>12.18</v>
      </c>
      <c r="P101" s="34">
        <v>1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1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3">
        <f>MMULT(Q101:AW101,Datos!$C$2:$C$34)</f>
        <v>0.68469999999999998</v>
      </c>
      <c r="AY101" s="29">
        <f>(AX101*J101*H101^2/2)</f>
        <v>37.192438404000008</v>
      </c>
      <c r="AZ101" s="29">
        <v>0</v>
      </c>
      <c r="BA101" s="29">
        <f t="shared" si="86"/>
        <v>0.33</v>
      </c>
      <c r="BB101" s="32">
        <v>1.5479588000000001E-2</v>
      </c>
      <c r="BC101" s="35">
        <f t="shared" si="87"/>
        <v>-1.9902302028640406E-9</v>
      </c>
      <c r="BD101" s="36">
        <f t="shared" si="88"/>
        <v>1.4553630687790567E-4</v>
      </c>
      <c r="BE101" s="32">
        <f t="shared" si="89"/>
        <v>1.4272236238442135</v>
      </c>
      <c r="BF101" s="32">
        <f t="shared" si="90"/>
        <v>2.2285196329767065E-6</v>
      </c>
      <c r="BG101" s="32">
        <f t="shared" si="91"/>
        <v>2.1854312058731017E-2</v>
      </c>
      <c r="BH101" s="29">
        <f t="shared" si="92"/>
        <v>0</v>
      </c>
      <c r="BI101" s="29">
        <f t="shared" si="93"/>
        <v>1</v>
      </c>
      <c r="BJ101" s="29">
        <f t="shared" si="94"/>
        <v>1.4272236238442135</v>
      </c>
      <c r="BK101" s="29">
        <f t="shared" si="95"/>
        <v>17.383583738422519</v>
      </c>
      <c r="BL101" s="29">
        <f t="shared" si="96"/>
        <v>54.576022142422531</v>
      </c>
      <c r="BM101" s="14"/>
      <c r="BN101" s="59"/>
      <c r="BO101" s="14"/>
      <c r="BP101" s="14"/>
      <c r="BQ101" s="14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</row>
    <row r="102" spans="1:119" x14ac:dyDescent="0.25">
      <c r="A102" s="37" t="s">
        <v>9</v>
      </c>
      <c r="B102" s="38">
        <v>1</v>
      </c>
      <c r="C102" s="39">
        <f>C101</f>
        <v>90.277500000000003</v>
      </c>
      <c r="D102" s="39">
        <v>14</v>
      </c>
      <c r="E102" s="39">
        <v>355.6</v>
      </c>
      <c r="F102" s="39">
        <v>9.52</v>
      </c>
      <c r="G102" s="39">
        <f t="shared" si="81"/>
        <v>336.56</v>
      </c>
      <c r="H102" s="39">
        <f t="shared" si="82"/>
        <v>1.01</v>
      </c>
      <c r="I102" s="40">
        <v>4.6E-5</v>
      </c>
      <c r="J102" s="39">
        <v>997.6</v>
      </c>
      <c r="K102" s="41">
        <v>7.1980000000000004E-4</v>
      </c>
      <c r="L102" s="42">
        <f t="shared" si="83"/>
        <v>7.2153167602245391E-7</v>
      </c>
      <c r="M102" s="43">
        <f t="shared" si="84"/>
        <v>7.2153167602245389</v>
      </c>
      <c r="N102" s="39">
        <f t="shared" si="85"/>
        <v>471116.66929702699</v>
      </c>
      <c r="O102" s="39">
        <v>9.8209999999999997</v>
      </c>
      <c r="P102" s="44">
        <v>1</v>
      </c>
      <c r="Q102" s="44">
        <v>0</v>
      </c>
      <c r="R102" s="44">
        <v>2</v>
      </c>
      <c r="S102" s="44">
        <v>0</v>
      </c>
      <c r="T102" s="44">
        <v>0</v>
      </c>
      <c r="U102" s="44">
        <v>1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44">
        <v>1</v>
      </c>
      <c r="AU102" s="44">
        <v>1</v>
      </c>
      <c r="AV102" s="44">
        <v>0</v>
      </c>
      <c r="AW102" s="44">
        <v>1</v>
      </c>
      <c r="AX102" s="43">
        <f>MMULT(Q102:AW102,Datos!$C$2:$C$34)</f>
        <v>1.9591000000000001</v>
      </c>
      <c r="AY102" s="39">
        <f>(AX102*J102*H102^2/2)</f>
        <v>996.84078150800008</v>
      </c>
      <c r="AZ102" s="39">
        <v>0</v>
      </c>
      <c r="BA102" s="39">
        <f t="shared" si="86"/>
        <v>1.01</v>
      </c>
      <c r="BB102" s="42">
        <v>1.4916676199999999E-2</v>
      </c>
      <c r="BC102" s="45">
        <f t="shared" si="87"/>
        <v>-1.1665076016242892E-8</v>
      </c>
      <c r="BD102" s="46">
        <f t="shared" si="88"/>
        <v>2.3043758121112398E-3</v>
      </c>
      <c r="BE102" s="42">
        <f t="shared" si="89"/>
        <v>22.598207057840689</v>
      </c>
      <c r="BF102" s="42">
        <f t="shared" si="90"/>
        <v>2.0986148833633259E-5</v>
      </c>
      <c r="BG102" s="42">
        <f t="shared" si="91"/>
        <v>0.20580381645934959</v>
      </c>
      <c r="BH102" s="39">
        <f t="shared" si="92"/>
        <v>0</v>
      </c>
      <c r="BI102" s="39">
        <f t="shared" si="93"/>
        <v>1</v>
      </c>
      <c r="BJ102" s="39">
        <f t="shared" si="94"/>
        <v>22.598207057840689</v>
      </c>
      <c r="BK102" s="39">
        <f t="shared" si="95"/>
        <v>221.93699151505339</v>
      </c>
      <c r="BL102" s="39">
        <f t="shared" si="96"/>
        <v>1218.7777730230534</v>
      </c>
      <c r="BM102" s="14"/>
      <c r="BN102" s="59"/>
      <c r="BO102" s="14"/>
      <c r="BP102" s="14"/>
      <c r="BQ102" s="14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</row>
    <row r="103" spans="1:119" x14ac:dyDescent="0.25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47">
        <f>SUM(BL97:BL102)</f>
        <v>29603.720835738291</v>
      </c>
      <c r="BM103" s="47" t="s">
        <v>85</v>
      </c>
      <c r="BN103" s="59"/>
      <c r="BO103" s="14"/>
      <c r="BP103" s="14"/>
      <c r="BQ103" s="14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</row>
    <row r="105" spans="1:119" x14ac:dyDescent="0.25">
      <c r="BL105" s="54" t="s">
        <v>65</v>
      </c>
    </row>
    <row r="106" spans="1:119" x14ac:dyDescent="0.25">
      <c r="BL106" s="55" t="s">
        <v>66</v>
      </c>
      <c r="BM106" s="53">
        <v>107.5</v>
      </c>
      <c r="BN106" s="60" t="s">
        <v>74</v>
      </c>
    </row>
    <row r="107" spans="1:119" x14ac:dyDescent="0.25">
      <c r="BL107" s="56" t="s">
        <v>67</v>
      </c>
      <c r="BM107" s="51">
        <v>94.35</v>
      </c>
      <c r="BN107" s="61" t="s">
        <v>74</v>
      </c>
    </row>
    <row r="108" spans="1:119" x14ac:dyDescent="0.25">
      <c r="BL108" s="56" t="s">
        <v>91</v>
      </c>
      <c r="BM108" s="51">
        <f>BM106-BM107</f>
        <v>13.150000000000006</v>
      </c>
      <c r="BN108" s="61" t="s">
        <v>81</v>
      </c>
    </row>
    <row r="109" spans="1:119" ht="17.25" x14ac:dyDescent="0.25">
      <c r="BL109" s="56" t="s">
        <v>1</v>
      </c>
      <c r="BM109" s="51">
        <f>J97</f>
        <v>997.6</v>
      </c>
      <c r="BN109" s="61" t="s">
        <v>75</v>
      </c>
    </row>
    <row r="110" spans="1:119" x14ac:dyDescent="0.25">
      <c r="BL110" s="56" t="s">
        <v>94</v>
      </c>
      <c r="BM110" s="51">
        <f>BM109*BM108*9.81</f>
        <v>128691.89640000007</v>
      </c>
      <c r="BN110" s="61" t="s">
        <v>85</v>
      </c>
    </row>
    <row r="111" spans="1:119" x14ac:dyDescent="0.25">
      <c r="BL111" s="56" t="s">
        <v>95</v>
      </c>
      <c r="BM111" s="51">
        <f>BL103+BM110</f>
        <v>158295.61723573838</v>
      </c>
      <c r="BN111" s="61" t="s">
        <v>85</v>
      </c>
    </row>
    <row r="112" spans="1:119" ht="17.25" x14ac:dyDescent="0.25">
      <c r="BL112" s="57" t="s">
        <v>70</v>
      </c>
      <c r="BM112" s="52">
        <f>BM111/98100</f>
        <v>1.6136148545946827</v>
      </c>
      <c r="BN112" s="62" t="s">
        <v>87</v>
      </c>
    </row>
    <row r="113" spans="1:119" x14ac:dyDescent="0.25">
      <c r="A113" s="69" t="s">
        <v>2</v>
      </c>
      <c r="C113" s="19">
        <v>1600</v>
      </c>
      <c r="D113" s="19" t="s">
        <v>79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59"/>
      <c r="BO113" s="14"/>
      <c r="BP113" s="14"/>
      <c r="BQ113" s="14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</row>
    <row r="114" spans="1:119" x14ac:dyDescent="0.25">
      <c r="A114" s="71" t="s">
        <v>88</v>
      </c>
      <c r="C114" s="39">
        <f>C113/3600</f>
        <v>0.44444444444444442</v>
      </c>
      <c r="D114" s="39" t="s">
        <v>80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59"/>
      <c r="BO114" s="14"/>
      <c r="BP114" s="14"/>
      <c r="BQ114" s="14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</row>
    <row r="115" spans="1:119" x14ac:dyDescent="0.25">
      <c r="A115" s="17" t="s">
        <v>4</v>
      </c>
      <c r="B115" s="18">
        <v>1</v>
      </c>
      <c r="C115" s="19">
        <f>ROUND(C113/3.6,2)</f>
        <v>444.44</v>
      </c>
      <c r="D115" s="19">
        <v>24</v>
      </c>
      <c r="E115" s="19">
        <v>609.4</v>
      </c>
      <c r="F115" s="19">
        <v>9.52</v>
      </c>
      <c r="G115" s="19">
        <f t="shared" ref="G115:G120" si="97">E115-(F115*2)</f>
        <v>590.36</v>
      </c>
      <c r="H115" s="19">
        <f t="shared" ref="H115:H120" si="98">ROUND(0.001*C115/(PI()*(G115/2000)^2),2)</f>
        <v>1.62</v>
      </c>
      <c r="I115" s="20">
        <v>4.6E-5</v>
      </c>
      <c r="J115" s="19">
        <v>997.6</v>
      </c>
      <c r="K115" s="21">
        <v>7.1980000000000004E-4</v>
      </c>
      <c r="L115" s="22">
        <f t="shared" ref="L115:L120" si="99">K115/J115</f>
        <v>7.2153167602245391E-7</v>
      </c>
      <c r="M115" s="23">
        <f t="shared" ref="M115:M120" si="100">L115*10^7</f>
        <v>7.2153167602245389</v>
      </c>
      <c r="N115" s="19">
        <f t="shared" ref="N115:N120" si="101">J115*H115*(G115*0.001)/K115</f>
        <v>1325490.2477354822</v>
      </c>
      <c r="O115" s="19">
        <v>510.76499999999999</v>
      </c>
      <c r="P115" s="24">
        <v>1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12</v>
      </c>
      <c r="AF115" s="24">
        <v>0</v>
      </c>
      <c r="AG115" s="24">
        <v>1</v>
      </c>
      <c r="AH115" s="24">
        <v>1</v>
      </c>
      <c r="AI115" s="24">
        <v>2</v>
      </c>
      <c r="AJ115" s="24">
        <v>1</v>
      </c>
      <c r="AK115" s="24">
        <v>1</v>
      </c>
      <c r="AL115" s="24">
        <v>1</v>
      </c>
      <c r="AM115" s="24">
        <v>1</v>
      </c>
      <c r="AN115" s="24">
        <v>1</v>
      </c>
      <c r="AO115" s="24">
        <v>0</v>
      </c>
      <c r="AP115" s="24">
        <v>0</v>
      </c>
      <c r="AQ115" s="24">
        <v>0</v>
      </c>
      <c r="AR115" s="24">
        <v>0</v>
      </c>
      <c r="AS115" s="24">
        <v>1</v>
      </c>
      <c r="AT115" s="24">
        <v>0</v>
      </c>
      <c r="AU115" s="24">
        <v>0</v>
      </c>
      <c r="AV115" s="24">
        <v>0</v>
      </c>
      <c r="AW115" s="24">
        <v>0</v>
      </c>
      <c r="AX115" s="23">
        <f>MMULT(Q115:AW115,Datos!$C$2:$C$34)</f>
        <v>4.8997999999999999</v>
      </c>
      <c r="AY115" s="19">
        <f>(AX115*J115*(H115^2/2))</f>
        <v>6414.0867178560011</v>
      </c>
      <c r="AZ115" s="19">
        <v>0</v>
      </c>
      <c r="BA115" s="19">
        <f t="shared" ref="BA115:BA120" si="102">H115</f>
        <v>1.62</v>
      </c>
      <c r="BB115" s="22">
        <v>1.2782645400000001E-2</v>
      </c>
      <c r="BC115" s="25">
        <f t="shared" ref="BC115:BC120" si="103">-2*LOG((I115/(3.7*(G115/1000)))+(2.51/(N115*SQRT(BB115))))-(1/SQRT(BB115))</f>
        <v>-1.397542881420577E-8</v>
      </c>
      <c r="BD115" s="26">
        <f t="shared" ref="BD115:BD120" si="104">BB115*(1/(G115*0.001))*(H115^2/(2*9.81))</f>
        <v>2.8962419747614746E-3</v>
      </c>
      <c r="BE115" s="22">
        <f t="shared" ref="BE115:BE120" si="105">BD115*9806.65</f>
        <v>28.402431361794612</v>
      </c>
      <c r="BF115" s="22">
        <f t="shared" ref="BF115:BF120" si="106">(32*K115*H115)/((G115*0.001)^2*J115*9.81)</f>
        <v>1.0940005470976559E-5</v>
      </c>
      <c r="BG115" s="22">
        <f t="shared" ref="BG115:BG120" si="107">BF115*9806.65</f>
        <v>0.10728480465195227</v>
      </c>
      <c r="BH115" s="19">
        <f t="shared" ref="BH115:BH120" si="108">IF(N115&lt;2100,1,IF(N115&gt;4000,0,1-(N115-2100)/(4000-2100)))</f>
        <v>0</v>
      </c>
      <c r="BI115" s="19">
        <f t="shared" ref="BI115:BI120" si="109">IF(N115&gt;4000,1,IF(N115&lt;2100,0,(N115-2100)/(4000-2100)))</f>
        <v>1</v>
      </c>
      <c r="BJ115" s="19">
        <f t="shared" ref="BJ115:BJ120" si="110">(BH115*BF115)+(BI115*BE115)</f>
        <v>28.402431361794612</v>
      </c>
      <c r="BK115" s="19">
        <f t="shared" ref="BK115:BK120" si="111">BJ115*O115*P115</f>
        <v>14506.967854507024</v>
      </c>
      <c r="BL115" s="19">
        <f t="shared" ref="BL115:BL120" si="112">B115*(AY115+AZ115+BK115)</f>
        <v>20921.054572363024</v>
      </c>
      <c r="BM115" s="14"/>
      <c r="BN115" s="59"/>
      <c r="BO115" s="14"/>
      <c r="BP115" s="14"/>
      <c r="BQ115" s="14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</row>
    <row r="116" spans="1:119" x14ac:dyDescent="0.25">
      <c r="A116" s="27" t="s">
        <v>5</v>
      </c>
      <c r="B116" s="28">
        <v>1</v>
      </c>
      <c r="C116" s="29">
        <f>C115</f>
        <v>444.44</v>
      </c>
      <c r="D116" s="29">
        <v>24</v>
      </c>
      <c r="E116" s="29">
        <v>609.4</v>
      </c>
      <c r="F116" s="29">
        <v>9.52</v>
      </c>
      <c r="G116" s="29">
        <f t="shared" si="97"/>
        <v>590.36</v>
      </c>
      <c r="H116" s="29">
        <f t="shared" si="98"/>
        <v>1.62</v>
      </c>
      <c r="I116" s="30">
        <v>4.6E-5</v>
      </c>
      <c r="J116" s="29">
        <v>997.6</v>
      </c>
      <c r="K116" s="31">
        <v>7.1980000000000004E-4</v>
      </c>
      <c r="L116" s="32">
        <f t="shared" si="99"/>
        <v>7.2153167602245391E-7</v>
      </c>
      <c r="M116" s="33">
        <f t="shared" si="100"/>
        <v>7.2153167602245389</v>
      </c>
      <c r="N116" s="29">
        <f t="shared" si="101"/>
        <v>1325490.2477354822</v>
      </c>
      <c r="O116" s="29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3">
        <f>MMULT(Q116:AW116,Datos!$C$2:$C$34)</f>
        <v>0</v>
      </c>
      <c r="AY116" s="29">
        <f>(AX116*J116*H116^2/2)</f>
        <v>0</v>
      </c>
      <c r="AZ116" s="29">
        <f>0.00212*C113^2</f>
        <v>5427.2</v>
      </c>
      <c r="BA116" s="29">
        <f t="shared" si="102"/>
        <v>1.62</v>
      </c>
      <c r="BB116" s="32">
        <f>BB115</f>
        <v>1.2782645400000001E-2</v>
      </c>
      <c r="BC116" s="35">
        <f t="shared" si="103"/>
        <v>-1.397542881420577E-8</v>
      </c>
      <c r="BD116" s="36">
        <f t="shared" si="104"/>
        <v>2.8962419747614746E-3</v>
      </c>
      <c r="BE116" s="32">
        <f t="shared" si="105"/>
        <v>28.402431361794612</v>
      </c>
      <c r="BF116" s="32">
        <f t="shared" si="106"/>
        <v>1.0940005470976559E-5</v>
      </c>
      <c r="BG116" s="32">
        <f t="shared" si="107"/>
        <v>0.10728480465195227</v>
      </c>
      <c r="BH116" s="29">
        <f t="shared" si="108"/>
        <v>0</v>
      </c>
      <c r="BI116" s="29">
        <f t="shared" si="109"/>
        <v>1</v>
      </c>
      <c r="BJ116" s="29">
        <f t="shared" si="110"/>
        <v>28.402431361794612</v>
      </c>
      <c r="BK116" s="29">
        <f t="shared" si="111"/>
        <v>0</v>
      </c>
      <c r="BL116" s="29">
        <f t="shared" si="112"/>
        <v>5427.2</v>
      </c>
      <c r="BM116" s="14"/>
      <c r="BN116" s="59"/>
      <c r="BO116" s="14"/>
      <c r="BP116" s="14"/>
      <c r="BQ116" s="14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</row>
    <row r="117" spans="1:119" x14ac:dyDescent="0.25">
      <c r="A117" s="27" t="s">
        <v>6</v>
      </c>
      <c r="B117" s="28">
        <v>1</v>
      </c>
      <c r="C117" s="29">
        <f>C116</f>
        <v>444.44</v>
      </c>
      <c r="D117" s="29">
        <v>24</v>
      </c>
      <c r="E117" s="29">
        <v>609.4</v>
      </c>
      <c r="F117" s="29">
        <v>9.52</v>
      </c>
      <c r="G117" s="29">
        <f t="shared" si="97"/>
        <v>590.36</v>
      </c>
      <c r="H117" s="29">
        <f t="shared" si="98"/>
        <v>1.62</v>
      </c>
      <c r="I117" s="30">
        <v>4.6E-5</v>
      </c>
      <c r="J117" s="29">
        <v>997.6</v>
      </c>
      <c r="K117" s="31">
        <v>7.1980000000000004E-4</v>
      </c>
      <c r="L117" s="32">
        <f t="shared" si="99"/>
        <v>7.2153167602245391E-7</v>
      </c>
      <c r="M117" s="33">
        <f t="shared" si="100"/>
        <v>7.2153167602245389</v>
      </c>
      <c r="N117" s="29">
        <f t="shared" si="101"/>
        <v>1325490.2477354822</v>
      </c>
      <c r="O117" s="29">
        <v>442.99799999999999</v>
      </c>
      <c r="P117" s="34">
        <v>1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6</v>
      </c>
      <c r="AF117" s="34">
        <v>0</v>
      </c>
      <c r="AG117" s="34">
        <v>0</v>
      </c>
      <c r="AH117" s="34">
        <v>1</v>
      </c>
      <c r="AI117" s="34">
        <v>1</v>
      </c>
      <c r="AJ117" s="34">
        <v>0</v>
      </c>
      <c r="AK117" s="34">
        <v>1</v>
      </c>
      <c r="AL117" s="34">
        <v>1</v>
      </c>
      <c r="AM117" s="34">
        <v>1</v>
      </c>
      <c r="AN117" s="34">
        <v>1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3">
        <f>MMULT(Q117:AW117,Datos!$C$2:$C$34)</f>
        <v>2.0648999999999997</v>
      </c>
      <c r="AY117" s="29">
        <f>(AX117*J117*H117^2/2)</f>
        <v>2703.0588317280003</v>
      </c>
      <c r="AZ117" s="29">
        <v>0</v>
      </c>
      <c r="BA117" s="29">
        <f t="shared" si="102"/>
        <v>1.62</v>
      </c>
      <c r="BB117" s="32">
        <f>BB116</f>
        <v>1.2782645400000001E-2</v>
      </c>
      <c r="BC117" s="35">
        <f t="shared" si="103"/>
        <v>-1.397542881420577E-8</v>
      </c>
      <c r="BD117" s="36">
        <f t="shared" si="104"/>
        <v>2.8962419747614746E-3</v>
      </c>
      <c r="BE117" s="32">
        <f t="shared" si="105"/>
        <v>28.402431361794612</v>
      </c>
      <c r="BF117" s="32">
        <f t="shared" si="106"/>
        <v>1.0940005470976559E-5</v>
      </c>
      <c r="BG117" s="32">
        <f t="shared" si="107"/>
        <v>0.10728480465195227</v>
      </c>
      <c r="BH117" s="29">
        <f t="shared" si="108"/>
        <v>0</v>
      </c>
      <c r="BI117" s="29">
        <f t="shared" si="109"/>
        <v>1</v>
      </c>
      <c r="BJ117" s="29">
        <f t="shared" si="110"/>
        <v>28.402431361794612</v>
      </c>
      <c r="BK117" s="29">
        <f t="shared" si="111"/>
        <v>12582.220288412289</v>
      </c>
      <c r="BL117" s="29">
        <f t="shared" si="112"/>
        <v>15285.279120140289</v>
      </c>
      <c r="BM117" s="14"/>
      <c r="BN117" s="59"/>
      <c r="BO117" s="14"/>
      <c r="BP117" s="14"/>
      <c r="BQ117" s="14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</row>
    <row r="118" spans="1:119" x14ac:dyDescent="0.25">
      <c r="A118" s="27" t="s">
        <v>7</v>
      </c>
      <c r="B118" s="28">
        <v>1</v>
      </c>
      <c r="C118" s="29">
        <f>C117/2</f>
        <v>222.22</v>
      </c>
      <c r="D118" s="29">
        <v>24</v>
      </c>
      <c r="E118" s="29">
        <v>609.4</v>
      </c>
      <c r="F118" s="29">
        <v>9.52</v>
      </c>
      <c r="G118" s="29">
        <f t="shared" si="97"/>
        <v>590.36</v>
      </c>
      <c r="H118" s="29">
        <f t="shared" si="98"/>
        <v>0.81</v>
      </c>
      <c r="I118" s="30">
        <v>4.6E-5</v>
      </c>
      <c r="J118" s="29">
        <v>997.6</v>
      </c>
      <c r="K118" s="31">
        <v>7.1980000000000004E-4</v>
      </c>
      <c r="L118" s="32">
        <f t="shared" si="99"/>
        <v>7.2153167602245391E-7</v>
      </c>
      <c r="M118" s="33">
        <f t="shared" si="100"/>
        <v>7.2153167602245389</v>
      </c>
      <c r="N118" s="29">
        <f t="shared" si="101"/>
        <v>662745.12386774109</v>
      </c>
      <c r="O118" s="29">
        <v>35.426000000000002</v>
      </c>
      <c r="P118" s="34">
        <v>1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1</v>
      </c>
      <c r="AH118" s="34">
        <v>1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3">
        <f>MMULT(Q118:AW118,Datos!$C$2:$C$34)</f>
        <v>0.91289999999999993</v>
      </c>
      <c r="AY118" s="29">
        <f>(AX118*J118*H118^2/2)</f>
        <v>298.75810057200005</v>
      </c>
      <c r="AZ118" s="29">
        <v>0</v>
      </c>
      <c r="BA118" s="29">
        <f t="shared" si="102"/>
        <v>0.81</v>
      </c>
      <c r="BB118" s="32">
        <v>1.36967342E-2</v>
      </c>
      <c r="BC118" s="35">
        <f t="shared" si="103"/>
        <v>-9.9618429061365532E-9</v>
      </c>
      <c r="BD118" s="36">
        <f t="shared" si="104"/>
        <v>7.7583816310806486E-4</v>
      </c>
      <c r="BE118" s="32">
        <f t="shared" si="105"/>
        <v>7.608373322243704</v>
      </c>
      <c r="BF118" s="32">
        <f t="shared" si="106"/>
        <v>5.4700027354882793E-6</v>
      </c>
      <c r="BG118" s="32">
        <f t="shared" si="107"/>
        <v>5.3642402325976134E-2</v>
      </c>
      <c r="BH118" s="29">
        <f t="shared" si="108"/>
        <v>0</v>
      </c>
      <c r="BI118" s="29">
        <f t="shared" si="109"/>
        <v>1</v>
      </c>
      <c r="BJ118" s="29">
        <f t="shared" si="110"/>
        <v>7.608373322243704</v>
      </c>
      <c r="BK118" s="29">
        <f t="shared" si="111"/>
        <v>269.53423331380549</v>
      </c>
      <c r="BL118" s="29">
        <f t="shared" si="112"/>
        <v>568.29233388580553</v>
      </c>
      <c r="BM118" s="14"/>
      <c r="BN118" s="59"/>
      <c r="BO118" s="14"/>
      <c r="BP118" s="14"/>
      <c r="BQ118" s="14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</row>
    <row r="119" spans="1:119" x14ac:dyDescent="0.25">
      <c r="A119" s="27" t="s">
        <v>8</v>
      </c>
      <c r="B119" s="28">
        <v>1</v>
      </c>
      <c r="C119" s="29">
        <f>C118/2</f>
        <v>111.11</v>
      </c>
      <c r="D119" s="29">
        <v>24</v>
      </c>
      <c r="E119" s="29">
        <v>609.4</v>
      </c>
      <c r="F119" s="29">
        <v>9.52</v>
      </c>
      <c r="G119" s="29">
        <f t="shared" si="97"/>
        <v>590.36</v>
      </c>
      <c r="H119" s="29">
        <f t="shared" si="98"/>
        <v>0.41</v>
      </c>
      <c r="I119" s="30">
        <v>4.6E-5</v>
      </c>
      <c r="J119" s="29">
        <v>997.6</v>
      </c>
      <c r="K119" s="31">
        <v>7.1980000000000004E-4</v>
      </c>
      <c r="L119" s="32">
        <f t="shared" si="99"/>
        <v>7.2153167602245391E-7</v>
      </c>
      <c r="M119" s="33">
        <f t="shared" si="100"/>
        <v>7.2153167602245389</v>
      </c>
      <c r="N119" s="29">
        <f t="shared" si="101"/>
        <v>335463.58121700468</v>
      </c>
      <c r="O119" s="29">
        <v>12.18</v>
      </c>
      <c r="P119" s="34">
        <v>1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1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3">
        <f>MMULT(Q119:AW119,Datos!$C$2:$C$34)</f>
        <v>0.68469999999999998</v>
      </c>
      <c r="AY119" s="29">
        <f>(AX119*J119*H119^2/2)</f>
        <v>57.410917315999995</v>
      </c>
      <c r="AZ119" s="29">
        <v>0</v>
      </c>
      <c r="BA119" s="29">
        <f t="shared" si="102"/>
        <v>0.41</v>
      </c>
      <c r="BB119" s="32">
        <v>1.49802363E-2</v>
      </c>
      <c r="BC119" s="35">
        <f t="shared" si="103"/>
        <v>1.2701590890173975E-9</v>
      </c>
      <c r="BD119" s="36">
        <f t="shared" si="104"/>
        <v>2.1740546171951676E-4</v>
      </c>
      <c r="BE119" s="32">
        <f t="shared" si="105"/>
        <v>2.132019271171699</v>
      </c>
      <c r="BF119" s="32">
        <f t="shared" si="106"/>
        <v>2.7687668167286351E-6</v>
      </c>
      <c r="BG119" s="32">
        <f t="shared" si="107"/>
        <v>2.7152327103271867E-2</v>
      </c>
      <c r="BH119" s="29">
        <f t="shared" si="108"/>
        <v>0</v>
      </c>
      <c r="BI119" s="29">
        <f t="shared" si="109"/>
        <v>1</v>
      </c>
      <c r="BJ119" s="29">
        <f t="shared" si="110"/>
        <v>2.132019271171699</v>
      </c>
      <c r="BK119" s="29">
        <f t="shared" si="111"/>
        <v>25.967994722871293</v>
      </c>
      <c r="BL119" s="29">
        <f t="shared" si="112"/>
        <v>83.378912038871292</v>
      </c>
      <c r="BM119" s="14"/>
      <c r="BN119" s="59"/>
      <c r="BO119" s="14"/>
      <c r="BP119" s="14"/>
      <c r="BQ119" s="14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</row>
    <row r="120" spans="1:119" x14ac:dyDescent="0.25">
      <c r="A120" s="37" t="s">
        <v>9</v>
      </c>
      <c r="B120" s="38">
        <v>1</v>
      </c>
      <c r="C120" s="39">
        <f>C119</f>
        <v>111.11</v>
      </c>
      <c r="D120" s="39">
        <v>14</v>
      </c>
      <c r="E120" s="39">
        <v>355.6</v>
      </c>
      <c r="F120" s="39">
        <v>9.52</v>
      </c>
      <c r="G120" s="39">
        <f t="shared" si="97"/>
        <v>336.56</v>
      </c>
      <c r="H120" s="39">
        <f t="shared" si="98"/>
        <v>1.25</v>
      </c>
      <c r="I120" s="40">
        <v>4.6E-5</v>
      </c>
      <c r="J120" s="39">
        <v>997.6</v>
      </c>
      <c r="K120" s="41">
        <v>7.1980000000000004E-4</v>
      </c>
      <c r="L120" s="42">
        <f t="shared" si="99"/>
        <v>7.2153167602245391E-7</v>
      </c>
      <c r="M120" s="43">
        <f t="shared" si="100"/>
        <v>7.2153167602245389</v>
      </c>
      <c r="N120" s="39">
        <f t="shared" si="101"/>
        <v>583065.18477354827</v>
      </c>
      <c r="O120" s="39">
        <v>9.8209999999999997</v>
      </c>
      <c r="P120" s="44">
        <v>1</v>
      </c>
      <c r="Q120" s="44">
        <v>0</v>
      </c>
      <c r="R120" s="44">
        <v>2</v>
      </c>
      <c r="S120" s="44">
        <v>0</v>
      </c>
      <c r="T120" s="44">
        <v>0</v>
      </c>
      <c r="U120" s="44">
        <v>1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  <c r="AR120" s="44">
        <v>0</v>
      </c>
      <c r="AS120" s="44">
        <v>0</v>
      </c>
      <c r="AT120" s="44">
        <v>1</v>
      </c>
      <c r="AU120" s="44">
        <v>1</v>
      </c>
      <c r="AV120" s="44">
        <v>0</v>
      </c>
      <c r="AW120" s="44">
        <v>1</v>
      </c>
      <c r="AX120" s="43">
        <f>MMULT(Q120:AW120,Datos!$C$2:$C$34)</f>
        <v>1.9591000000000001</v>
      </c>
      <c r="AY120" s="39">
        <f>(AX120*J120*H120^2/2)</f>
        <v>1526.8735625000002</v>
      </c>
      <c r="AZ120" s="39">
        <v>0</v>
      </c>
      <c r="BA120" s="39">
        <f t="shared" si="102"/>
        <v>1.25</v>
      </c>
      <c r="BB120" s="42">
        <v>1.45917318E-2</v>
      </c>
      <c r="BC120" s="45">
        <f t="shared" si="103"/>
        <v>-1.1899002672066672E-8</v>
      </c>
      <c r="BD120" s="46">
        <f t="shared" si="104"/>
        <v>3.4527518176800855E-3</v>
      </c>
      <c r="BE120" s="42">
        <f t="shared" si="105"/>
        <v>33.859928612852407</v>
      </c>
      <c r="BF120" s="42">
        <f t="shared" si="106"/>
        <v>2.5972956477268886E-5</v>
      </c>
      <c r="BG120" s="42">
        <f t="shared" si="107"/>
        <v>0.25470769363780893</v>
      </c>
      <c r="BH120" s="39">
        <f t="shared" si="108"/>
        <v>0</v>
      </c>
      <c r="BI120" s="39">
        <f t="shared" si="109"/>
        <v>1</v>
      </c>
      <c r="BJ120" s="39">
        <f t="shared" si="110"/>
        <v>33.859928612852407</v>
      </c>
      <c r="BK120" s="39">
        <f t="shared" si="111"/>
        <v>332.53835890682348</v>
      </c>
      <c r="BL120" s="39">
        <f t="shared" si="112"/>
        <v>1859.4119214068237</v>
      </c>
      <c r="BM120" s="14"/>
      <c r="BN120" s="59"/>
      <c r="BO120" s="14"/>
      <c r="BP120" s="14"/>
      <c r="BQ120" s="14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</row>
    <row r="121" spans="1:119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47">
        <f>SUM(BL115:BL120)</f>
        <v>44144.616859834816</v>
      </c>
      <c r="BM121" s="47" t="s">
        <v>85</v>
      </c>
      <c r="BN121" s="59"/>
      <c r="BO121" s="14"/>
      <c r="BP121" s="14"/>
      <c r="BQ121" s="14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</row>
    <row r="123" spans="1:119" x14ac:dyDescent="0.25">
      <c r="BL123" s="54" t="s">
        <v>65</v>
      </c>
    </row>
    <row r="124" spans="1:119" x14ac:dyDescent="0.25">
      <c r="BL124" s="55" t="s">
        <v>66</v>
      </c>
      <c r="BM124" s="53">
        <v>107.5</v>
      </c>
      <c r="BN124" s="60" t="s">
        <v>74</v>
      </c>
    </row>
    <row r="125" spans="1:119" x14ac:dyDescent="0.25">
      <c r="BL125" s="56" t="s">
        <v>67</v>
      </c>
      <c r="BM125" s="51">
        <v>94.35</v>
      </c>
      <c r="BN125" s="61" t="s">
        <v>74</v>
      </c>
    </row>
    <row r="126" spans="1:119" x14ac:dyDescent="0.25">
      <c r="BL126" s="56" t="s">
        <v>91</v>
      </c>
      <c r="BM126" s="51">
        <f>BM124-BM125</f>
        <v>13.150000000000006</v>
      </c>
      <c r="BN126" s="61" t="s">
        <v>81</v>
      </c>
    </row>
    <row r="127" spans="1:119" ht="17.25" x14ac:dyDescent="0.25">
      <c r="BL127" s="56" t="s">
        <v>1</v>
      </c>
      <c r="BM127" s="51">
        <f>J115</f>
        <v>997.6</v>
      </c>
      <c r="BN127" s="61" t="s">
        <v>75</v>
      </c>
    </row>
    <row r="128" spans="1:119" x14ac:dyDescent="0.25">
      <c r="BL128" s="56" t="s">
        <v>94</v>
      </c>
      <c r="BM128" s="51">
        <f>BM127*BM126*9.81</f>
        <v>128691.89640000007</v>
      </c>
      <c r="BN128" s="61" t="s">
        <v>85</v>
      </c>
    </row>
    <row r="129" spans="1:119" x14ac:dyDescent="0.25">
      <c r="BL129" s="56" t="s">
        <v>95</v>
      </c>
      <c r="BM129" s="51">
        <f>BL121+BM128</f>
        <v>172836.5132598349</v>
      </c>
      <c r="BN129" s="61" t="s">
        <v>85</v>
      </c>
    </row>
    <row r="130" spans="1:119" ht="17.25" x14ac:dyDescent="0.25">
      <c r="BL130" s="57" t="s">
        <v>70</v>
      </c>
      <c r="BM130" s="52">
        <f>BM129/98100</f>
        <v>1.7618400943917931</v>
      </c>
      <c r="BN130" s="62" t="s">
        <v>87</v>
      </c>
    </row>
    <row r="131" spans="1:119" x14ac:dyDescent="0.25">
      <c r="A131" s="69" t="s">
        <v>2</v>
      </c>
      <c r="C131" s="19">
        <v>1900</v>
      </c>
      <c r="D131" s="19" t="s">
        <v>79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59"/>
      <c r="BO131" s="14"/>
      <c r="BP131" s="14"/>
      <c r="BQ131" s="14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</row>
    <row r="132" spans="1:119" x14ac:dyDescent="0.25">
      <c r="A132" s="71" t="s">
        <v>88</v>
      </c>
      <c r="C132" s="39">
        <f>C131/3600</f>
        <v>0.52777777777777779</v>
      </c>
      <c r="D132" s="39" t="s">
        <v>80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59"/>
      <c r="BO132" s="14"/>
      <c r="BP132" s="14"/>
      <c r="BQ132" s="14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</row>
    <row r="133" spans="1:119" x14ac:dyDescent="0.25">
      <c r="A133" s="17" t="s">
        <v>4</v>
      </c>
      <c r="B133" s="18">
        <v>1</v>
      </c>
      <c r="C133" s="19">
        <f>ROUND(C131/3.6,2)</f>
        <v>527.78</v>
      </c>
      <c r="D133" s="19">
        <v>24</v>
      </c>
      <c r="E133" s="19">
        <v>609.4</v>
      </c>
      <c r="F133" s="19">
        <v>9.52</v>
      </c>
      <c r="G133" s="19">
        <f t="shared" ref="G133:G138" si="113">E133-(F133*2)</f>
        <v>590.36</v>
      </c>
      <c r="H133" s="19">
        <f t="shared" ref="H133:H138" si="114">ROUND(0.001*C133/(PI()*(G133/2000)^2),2)</f>
        <v>1.93</v>
      </c>
      <c r="I133" s="20">
        <v>4.6E-5</v>
      </c>
      <c r="J133" s="19">
        <v>997.6</v>
      </c>
      <c r="K133" s="21">
        <v>7.1980000000000004E-4</v>
      </c>
      <c r="L133" s="22">
        <f t="shared" ref="L133:L138" si="115">K133/J133</f>
        <v>7.2153167602245391E-7</v>
      </c>
      <c r="M133" s="23">
        <f t="shared" ref="M133:M138" si="116">L133*10^7</f>
        <v>7.2153167602245389</v>
      </c>
      <c r="N133" s="19">
        <f t="shared" ref="N133:N138" si="117">J133*H133*(G133*0.001)/K133</f>
        <v>1579133.4432898026</v>
      </c>
      <c r="O133" s="19">
        <v>510.76499999999999</v>
      </c>
      <c r="P133" s="24">
        <v>1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12</v>
      </c>
      <c r="AF133" s="24">
        <v>0</v>
      </c>
      <c r="AG133" s="24">
        <v>1</v>
      </c>
      <c r="AH133" s="24">
        <v>1</v>
      </c>
      <c r="AI133" s="24">
        <v>2</v>
      </c>
      <c r="AJ133" s="24">
        <v>1</v>
      </c>
      <c r="AK133" s="24">
        <v>1</v>
      </c>
      <c r="AL133" s="24">
        <v>1</v>
      </c>
      <c r="AM133" s="24">
        <v>1</v>
      </c>
      <c r="AN133" s="24">
        <v>1</v>
      </c>
      <c r="AO133" s="24">
        <v>0</v>
      </c>
      <c r="AP133" s="24">
        <v>0</v>
      </c>
      <c r="AQ133" s="24">
        <v>0</v>
      </c>
      <c r="AR133" s="24">
        <v>0</v>
      </c>
      <c r="AS133" s="24">
        <v>1</v>
      </c>
      <c r="AT133" s="24">
        <v>0</v>
      </c>
      <c r="AU133" s="24">
        <v>0</v>
      </c>
      <c r="AV133" s="24">
        <v>0</v>
      </c>
      <c r="AW133" s="24">
        <v>0</v>
      </c>
      <c r="AX133" s="23">
        <f>MMULT(Q133:AW133,Datos!$C$2:$C$34)</f>
        <v>4.8997999999999999</v>
      </c>
      <c r="AY133" s="19">
        <f>(AX133*J133*(H133^2/2))</f>
        <v>9103.7309919759991</v>
      </c>
      <c r="AZ133" s="19">
        <v>0</v>
      </c>
      <c r="BA133" s="19">
        <f t="shared" ref="BA133:BA138" si="118">H133</f>
        <v>1.93</v>
      </c>
      <c r="BB133" s="22">
        <v>1.26061783E-2</v>
      </c>
      <c r="BC133" s="25">
        <f t="shared" ref="BC133:BC138" si="119">-2*LOG((I133/(3.7*(G133/1000)))+(2.51/(N133*SQRT(BB133))))-(1/SQRT(BB133))</f>
        <v>-5.2345683343446581E-10</v>
      </c>
      <c r="BD133" s="26">
        <f t="shared" ref="BD133:BD138" si="120">BB133*(1/(G133*0.001))*(H133^2/(2*9.81))</f>
        <v>4.0539849896241544E-3</v>
      </c>
      <c r="BE133" s="22">
        <f t="shared" ref="BE133:BE138" si="121">BD133*9806.65</f>
        <v>39.756011898497711</v>
      </c>
      <c r="BF133" s="22">
        <f t="shared" ref="BF133:BF138" si="122">(32*K133*H133)/((G133*0.001)^2*J133*9.81)</f>
        <v>1.3033463308015281E-5</v>
      </c>
      <c r="BG133" s="22">
        <f t="shared" ref="BG133:BG138" si="123">BF133*9806.65</f>
        <v>0.12781461294954805</v>
      </c>
      <c r="BH133" s="19">
        <f t="shared" ref="BH133:BH138" si="124">IF(N133&lt;2100,1,IF(N133&gt;4000,0,1-(N133-2100)/(4000-2100)))</f>
        <v>0</v>
      </c>
      <c r="BI133" s="19">
        <f t="shared" ref="BI133:BI138" si="125">IF(N133&gt;4000,1,IF(N133&lt;2100,0,(N133-2100)/(4000-2100)))</f>
        <v>1</v>
      </c>
      <c r="BJ133" s="19">
        <f t="shared" ref="BJ133:BJ138" si="126">(BH133*BF133)+(BI133*BE133)</f>
        <v>39.756011898497711</v>
      </c>
      <c r="BK133" s="19">
        <f t="shared" ref="BK133:BK138" si="127">BJ133*O133*P133</f>
        <v>20305.979417336184</v>
      </c>
      <c r="BL133" s="19">
        <f t="shared" ref="BL133:BL138" si="128">B133*(AY133+AZ133+BK133)</f>
        <v>29409.710409312182</v>
      </c>
      <c r="BM133" s="14"/>
      <c r="BN133" s="59"/>
      <c r="BO133" s="14"/>
      <c r="BP133" s="14"/>
      <c r="BQ133" s="14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</row>
    <row r="134" spans="1:119" x14ac:dyDescent="0.25">
      <c r="A134" s="27" t="s">
        <v>5</v>
      </c>
      <c r="B134" s="28">
        <v>1</v>
      </c>
      <c r="C134" s="29">
        <f>C133</f>
        <v>527.78</v>
      </c>
      <c r="D134" s="29">
        <v>24</v>
      </c>
      <c r="E134" s="29">
        <v>609.4</v>
      </c>
      <c r="F134" s="29">
        <v>9.52</v>
      </c>
      <c r="G134" s="29">
        <f t="shared" si="113"/>
        <v>590.36</v>
      </c>
      <c r="H134" s="29">
        <f t="shared" si="114"/>
        <v>1.93</v>
      </c>
      <c r="I134" s="30">
        <v>4.6E-5</v>
      </c>
      <c r="J134" s="29">
        <v>997.6</v>
      </c>
      <c r="K134" s="31">
        <v>7.1980000000000004E-4</v>
      </c>
      <c r="L134" s="32">
        <f t="shared" si="115"/>
        <v>7.2153167602245391E-7</v>
      </c>
      <c r="M134" s="33">
        <f t="shared" si="116"/>
        <v>7.2153167602245389</v>
      </c>
      <c r="N134" s="29">
        <f t="shared" si="117"/>
        <v>1579133.4432898026</v>
      </c>
      <c r="O134" s="29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3">
        <f>MMULT(Q134:AW134,Datos!$C$2:$C$34)</f>
        <v>0</v>
      </c>
      <c r="AY134" s="29">
        <f>(AX134*J134*H134^2/2)</f>
        <v>0</v>
      </c>
      <c r="AZ134" s="29">
        <f>0.00212*C131^2</f>
        <v>7653.2</v>
      </c>
      <c r="BA134" s="29">
        <f t="shared" si="118"/>
        <v>1.93</v>
      </c>
      <c r="BB134" s="32">
        <f>BB133</f>
        <v>1.26061783E-2</v>
      </c>
      <c r="BC134" s="35">
        <f t="shared" si="119"/>
        <v>-5.2345683343446581E-10</v>
      </c>
      <c r="BD134" s="36">
        <f t="shared" si="120"/>
        <v>4.0539849896241544E-3</v>
      </c>
      <c r="BE134" s="32">
        <f t="shared" si="121"/>
        <v>39.756011898497711</v>
      </c>
      <c r="BF134" s="32">
        <f t="shared" si="122"/>
        <v>1.3033463308015281E-5</v>
      </c>
      <c r="BG134" s="32">
        <f t="shared" si="123"/>
        <v>0.12781461294954805</v>
      </c>
      <c r="BH134" s="29">
        <f t="shared" si="124"/>
        <v>0</v>
      </c>
      <c r="BI134" s="29">
        <f t="shared" si="125"/>
        <v>1</v>
      </c>
      <c r="BJ134" s="29">
        <f t="shared" si="126"/>
        <v>39.756011898497711</v>
      </c>
      <c r="BK134" s="29">
        <f t="shared" si="127"/>
        <v>0</v>
      </c>
      <c r="BL134" s="29">
        <f t="shared" si="128"/>
        <v>7653.2</v>
      </c>
      <c r="BM134" s="14"/>
      <c r="BN134" s="59"/>
      <c r="BO134" s="14"/>
      <c r="BP134" s="14"/>
      <c r="BQ134" s="14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</row>
    <row r="135" spans="1:119" x14ac:dyDescent="0.25">
      <c r="A135" s="27" t="s">
        <v>6</v>
      </c>
      <c r="B135" s="28">
        <v>1</v>
      </c>
      <c r="C135" s="29">
        <f>C134</f>
        <v>527.78</v>
      </c>
      <c r="D135" s="29">
        <v>24</v>
      </c>
      <c r="E135" s="29">
        <v>609.4</v>
      </c>
      <c r="F135" s="29">
        <v>9.52</v>
      </c>
      <c r="G135" s="29">
        <f t="shared" si="113"/>
        <v>590.36</v>
      </c>
      <c r="H135" s="29">
        <f t="shared" si="114"/>
        <v>1.93</v>
      </c>
      <c r="I135" s="30">
        <v>4.6E-5</v>
      </c>
      <c r="J135" s="29">
        <v>997.6</v>
      </c>
      <c r="K135" s="31">
        <v>7.1980000000000004E-4</v>
      </c>
      <c r="L135" s="32">
        <f t="shared" si="115"/>
        <v>7.2153167602245391E-7</v>
      </c>
      <c r="M135" s="33">
        <f t="shared" si="116"/>
        <v>7.2153167602245389</v>
      </c>
      <c r="N135" s="29">
        <f t="shared" si="117"/>
        <v>1579133.4432898026</v>
      </c>
      <c r="O135" s="29">
        <v>442.99799999999999</v>
      </c>
      <c r="P135" s="34">
        <v>1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4">
        <v>6</v>
      </c>
      <c r="AF135" s="34">
        <v>0</v>
      </c>
      <c r="AG135" s="34">
        <v>0</v>
      </c>
      <c r="AH135" s="34">
        <v>1</v>
      </c>
      <c r="AI135" s="34">
        <v>1</v>
      </c>
      <c r="AJ135" s="34">
        <v>0</v>
      </c>
      <c r="AK135" s="34">
        <v>1</v>
      </c>
      <c r="AL135" s="34">
        <v>1</v>
      </c>
      <c r="AM135" s="34">
        <v>1</v>
      </c>
      <c r="AN135" s="34">
        <v>1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3">
        <f>MMULT(Q135:AW135,Datos!$C$2:$C$34)</f>
        <v>2.0648999999999997</v>
      </c>
      <c r="AY135" s="29">
        <f>(AX135*J135*H135^2/2)</f>
        <v>3836.5431497879995</v>
      </c>
      <c r="AZ135" s="29">
        <v>0</v>
      </c>
      <c r="BA135" s="29">
        <f t="shared" si="118"/>
        <v>1.93</v>
      </c>
      <c r="BB135" s="32">
        <f>BB134</f>
        <v>1.26061783E-2</v>
      </c>
      <c r="BC135" s="35">
        <f t="shared" si="119"/>
        <v>-5.2345683343446581E-10</v>
      </c>
      <c r="BD135" s="36">
        <f t="shared" si="120"/>
        <v>4.0539849896241544E-3</v>
      </c>
      <c r="BE135" s="32">
        <f t="shared" si="121"/>
        <v>39.756011898497711</v>
      </c>
      <c r="BF135" s="32">
        <f t="shared" si="122"/>
        <v>1.3033463308015281E-5</v>
      </c>
      <c r="BG135" s="32">
        <f t="shared" si="123"/>
        <v>0.12781461294954805</v>
      </c>
      <c r="BH135" s="29">
        <f t="shared" si="124"/>
        <v>0</v>
      </c>
      <c r="BI135" s="29">
        <f t="shared" si="125"/>
        <v>1</v>
      </c>
      <c r="BJ135" s="29">
        <f t="shared" si="126"/>
        <v>39.756011898497711</v>
      </c>
      <c r="BK135" s="29">
        <f t="shared" si="127"/>
        <v>17611.833759010689</v>
      </c>
      <c r="BL135" s="29">
        <f t="shared" si="128"/>
        <v>21448.376908798688</v>
      </c>
      <c r="BM135" s="14"/>
      <c r="BN135" s="59"/>
      <c r="BO135" s="14"/>
      <c r="BP135" s="14"/>
      <c r="BQ135" s="14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</row>
    <row r="136" spans="1:119" x14ac:dyDescent="0.25">
      <c r="A136" s="27" t="s">
        <v>7</v>
      </c>
      <c r="B136" s="28">
        <v>1</v>
      </c>
      <c r="C136" s="29">
        <f>C135/2</f>
        <v>263.89</v>
      </c>
      <c r="D136" s="29">
        <v>24</v>
      </c>
      <c r="E136" s="29">
        <v>609.4</v>
      </c>
      <c r="F136" s="29">
        <v>9.52</v>
      </c>
      <c r="G136" s="29">
        <f t="shared" si="113"/>
        <v>590.36</v>
      </c>
      <c r="H136" s="29">
        <f t="shared" si="114"/>
        <v>0.96</v>
      </c>
      <c r="I136" s="30">
        <v>4.6E-5</v>
      </c>
      <c r="J136" s="29">
        <v>997.6</v>
      </c>
      <c r="K136" s="31">
        <v>7.1980000000000004E-4</v>
      </c>
      <c r="L136" s="32">
        <f t="shared" si="115"/>
        <v>7.2153167602245391E-7</v>
      </c>
      <c r="M136" s="33">
        <f t="shared" si="116"/>
        <v>7.2153167602245389</v>
      </c>
      <c r="N136" s="29">
        <f t="shared" si="117"/>
        <v>785475.70236176706</v>
      </c>
      <c r="O136" s="29">
        <v>35.426000000000002</v>
      </c>
      <c r="P136" s="34">
        <v>1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1</v>
      </c>
      <c r="AH136" s="34">
        <v>1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3">
        <f>MMULT(Q136:AW136,Datos!$C$2:$C$34)</f>
        <v>0.91289999999999993</v>
      </c>
      <c r="AY136" s="29">
        <f>(AX136*J136*H136^2/2)</f>
        <v>419.65472563199995</v>
      </c>
      <c r="AZ136" s="29">
        <v>0</v>
      </c>
      <c r="BA136" s="29">
        <f t="shared" si="118"/>
        <v>0.96</v>
      </c>
      <c r="BB136" s="32">
        <v>1.3438535600000001E-2</v>
      </c>
      <c r="BC136" s="35">
        <f t="shared" si="119"/>
        <v>-2.0050805460414267E-9</v>
      </c>
      <c r="BD136" s="36">
        <f t="shared" si="120"/>
        <v>1.0692480948026736E-3</v>
      </c>
      <c r="BE136" s="32">
        <f t="shared" si="121"/>
        <v>10.485741828896639</v>
      </c>
      <c r="BF136" s="32">
        <f t="shared" si="122"/>
        <v>6.4829662050231457E-6</v>
      </c>
      <c r="BG136" s="32">
        <f t="shared" si="123"/>
        <v>6.3576180534490226E-2</v>
      </c>
      <c r="BH136" s="29">
        <f t="shared" si="124"/>
        <v>0</v>
      </c>
      <c r="BI136" s="29">
        <f t="shared" si="125"/>
        <v>1</v>
      </c>
      <c r="BJ136" s="29">
        <f t="shared" si="126"/>
        <v>10.485741828896639</v>
      </c>
      <c r="BK136" s="29">
        <f t="shared" si="127"/>
        <v>371.46789003049236</v>
      </c>
      <c r="BL136" s="29">
        <f t="shared" si="128"/>
        <v>791.12261566249231</v>
      </c>
      <c r="BM136" s="14"/>
      <c r="BN136" s="59"/>
      <c r="BO136" s="14"/>
      <c r="BP136" s="14"/>
      <c r="BQ136" s="14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</row>
    <row r="137" spans="1:119" x14ac:dyDescent="0.25">
      <c r="A137" s="27" t="s">
        <v>8</v>
      </c>
      <c r="B137" s="28">
        <v>1</v>
      </c>
      <c r="C137" s="29">
        <f>C136/2</f>
        <v>131.94499999999999</v>
      </c>
      <c r="D137" s="29">
        <v>24</v>
      </c>
      <c r="E137" s="29">
        <v>609.4</v>
      </c>
      <c r="F137" s="29">
        <v>9.52</v>
      </c>
      <c r="G137" s="29">
        <f t="shared" si="113"/>
        <v>590.36</v>
      </c>
      <c r="H137" s="29">
        <f t="shared" si="114"/>
        <v>0.48</v>
      </c>
      <c r="I137" s="30">
        <v>4.6E-5</v>
      </c>
      <c r="J137" s="29">
        <v>997.6</v>
      </c>
      <c r="K137" s="31">
        <v>7.1980000000000004E-4</v>
      </c>
      <c r="L137" s="32">
        <f t="shared" si="115"/>
        <v>7.2153167602245391E-7</v>
      </c>
      <c r="M137" s="33">
        <f t="shared" si="116"/>
        <v>7.2153167602245389</v>
      </c>
      <c r="N137" s="29">
        <f t="shared" si="117"/>
        <v>392737.85118088353</v>
      </c>
      <c r="O137" s="29">
        <v>12.18</v>
      </c>
      <c r="P137" s="34">
        <v>1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1</v>
      </c>
      <c r="AH137" s="34">
        <v>0</v>
      </c>
      <c r="AI137" s="34">
        <v>0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3">
        <f>MMULT(Q137:AW137,Datos!$C$2:$C$34)</f>
        <v>0.68469999999999998</v>
      </c>
      <c r="AY137" s="29">
        <f>(AX137*J137*H137^2/2)</f>
        <v>78.688134144000003</v>
      </c>
      <c r="AZ137" s="29">
        <v>0</v>
      </c>
      <c r="BA137" s="29">
        <f t="shared" si="118"/>
        <v>0.48</v>
      </c>
      <c r="BB137" s="32">
        <v>1.46459027E-2</v>
      </c>
      <c r="BC137" s="35">
        <f t="shared" si="119"/>
        <v>-7.4137016525810395E-9</v>
      </c>
      <c r="BD137" s="36">
        <f t="shared" si="120"/>
        <v>2.9132831181844567E-4</v>
      </c>
      <c r="BE137" s="32">
        <f t="shared" si="121"/>
        <v>2.8569547890943601</v>
      </c>
      <c r="BF137" s="32">
        <f t="shared" si="122"/>
        <v>3.2414831025115729E-6</v>
      </c>
      <c r="BG137" s="32">
        <f t="shared" si="123"/>
        <v>3.1788090267245113E-2</v>
      </c>
      <c r="BH137" s="29">
        <f t="shared" si="124"/>
        <v>0</v>
      </c>
      <c r="BI137" s="29">
        <f t="shared" si="125"/>
        <v>1</v>
      </c>
      <c r="BJ137" s="29">
        <f t="shared" si="126"/>
        <v>2.8569547890943601</v>
      </c>
      <c r="BK137" s="29">
        <f t="shared" si="127"/>
        <v>34.797709331169308</v>
      </c>
      <c r="BL137" s="29">
        <f t="shared" si="128"/>
        <v>113.4858434751693</v>
      </c>
      <c r="BM137" s="14"/>
      <c r="BN137" s="59"/>
      <c r="BO137" s="14"/>
      <c r="BP137" s="14"/>
      <c r="BQ137" s="14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</row>
    <row r="138" spans="1:119" x14ac:dyDescent="0.25">
      <c r="A138" s="37" t="s">
        <v>9</v>
      </c>
      <c r="B138" s="38">
        <v>1</v>
      </c>
      <c r="C138" s="39">
        <f>C137</f>
        <v>131.94499999999999</v>
      </c>
      <c r="D138" s="39">
        <v>14</v>
      </c>
      <c r="E138" s="39">
        <v>355.6</v>
      </c>
      <c r="F138" s="39">
        <v>9.52</v>
      </c>
      <c r="G138" s="39">
        <f t="shared" si="113"/>
        <v>336.56</v>
      </c>
      <c r="H138" s="39">
        <f t="shared" si="114"/>
        <v>1.48</v>
      </c>
      <c r="I138" s="40">
        <v>4.6E-5</v>
      </c>
      <c r="J138" s="39">
        <v>997.6</v>
      </c>
      <c r="K138" s="41">
        <v>7.1980000000000004E-4</v>
      </c>
      <c r="L138" s="42">
        <f t="shared" si="115"/>
        <v>7.2153167602245391E-7</v>
      </c>
      <c r="M138" s="43">
        <f t="shared" si="116"/>
        <v>7.2153167602245389</v>
      </c>
      <c r="N138" s="39">
        <f t="shared" si="117"/>
        <v>690349.17877188115</v>
      </c>
      <c r="O138" s="39">
        <v>9.8209999999999997</v>
      </c>
      <c r="P138" s="44">
        <v>1</v>
      </c>
      <c r="Q138" s="44">
        <v>0</v>
      </c>
      <c r="R138" s="44">
        <v>2</v>
      </c>
      <c r="S138" s="44">
        <v>0</v>
      </c>
      <c r="T138" s="44">
        <v>0</v>
      </c>
      <c r="U138" s="44">
        <v>1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4">
        <v>0</v>
      </c>
      <c r="AK138" s="44">
        <v>0</v>
      </c>
      <c r="AL138" s="44">
        <v>0</v>
      </c>
      <c r="AM138" s="44">
        <v>0</v>
      </c>
      <c r="AN138" s="44">
        <v>0</v>
      </c>
      <c r="AO138" s="44">
        <v>0</v>
      </c>
      <c r="AP138" s="44">
        <v>0</v>
      </c>
      <c r="AQ138" s="44">
        <v>0</v>
      </c>
      <c r="AR138" s="44">
        <v>0</v>
      </c>
      <c r="AS138" s="44">
        <v>0</v>
      </c>
      <c r="AT138" s="44">
        <v>1</v>
      </c>
      <c r="AU138" s="44">
        <v>1</v>
      </c>
      <c r="AV138" s="44">
        <v>0</v>
      </c>
      <c r="AW138" s="44">
        <v>1</v>
      </c>
      <c r="AX138" s="43">
        <f>MMULT(Q138:AW138,Datos!$C$2:$C$34)</f>
        <v>1.9591000000000001</v>
      </c>
      <c r="AY138" s="39">
        <f>(AX138*J138*H138^2/2)</f>
        <v>2140.4568648320001</v>
      </c>
      <c r="AZ138" s="39">
        <v>0</v>
      </c>
      <c r="BA138" s="39">
        <f t="shared" si="118"/>
        <v>1.48</v>
      </c>
      <c r="BB138" s="42">
        <v>1.4362337100000001E-2</v>
      </c>
      <c r="BC138" s="45">
        <f t="shared" si="119"/>
        <v>-1.3738414850195113E-9</v>
      </c>
      <c r="BD138" s="46">
        <f t="shared" si="120"/>
        <v>4.764167746707286E-3</v>
      </c>
      <c r="BE138" s="42">
        <f t="shared" si="121"/>
        <v>46.720525633247007</v>
      </c>
      <c r="BF138" s="42">
        <f t="shared" si="122"/>
        <v>3.0751980469086357E-5</v>
      </c>
      <c r="BG138" s="42">
        <f t="shared" si="123"/>
        <v>0.30157390926716571</v>
      </c>
      <c r="BH138" s="39">
        <f t="shared" si="124"/>
        <v>0</v>
      </c>
      <c r="BI138" s="39">
        <f t="shared" si="125"/>
        <v>1</v>
      </c>
      <c r="BJ138" s="39">
        <f t="shared" si="126"/>
        <v>46.720525633247007</v>
      </c>
      <c r="BK138" s="39">
        <f t="shared" si="127"/>
        <v>458.84228224411885</v>
      </c>
      <c r="BL138" s="39">
        <f t="shared" si="128"/>
        <v>2599.299147076119</v>
      </c>
      <c r="BM138" s="14"/>
      <c r="BN138" s="59"/>
      <c r="BO138" s="14"/>
      <c r="BP138" s="14"/>
      <c r="BQ138" s="14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</row>
    <row r="139" spans="1:119" x14ac:dyDescent="0.25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47">
        <f>SUM(BL133:BL138)</f>
        <v>62015.194924324642</v>
      </c>
      <c r="BM139" s="47" t="s">
        <v>85</v>
      </c>
      <c r="BN139" s="59"/>
      <c r="BO139" s="14"/>
      <c r="BP139" s="14"/>
      <c r="BQ139" s="14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</row>
    <row r="141" spans="1:119" x14ac:dyDescent="0.25">
      <c r="BL141" s="54" t="s">
        <v>65</v>
      </c>
    </row>
    <row r="142" spans="1:119" x14ac:dyDescent="0.25">
      <c r="BL142" s="55" t="s">
        <v>66</v>
      </c>
      <c r="BM142" s="53">
        <v>107.5</v>
      </c>
      <c r="BN142" s="60" t="s">
        <v>74</v>
      </c>
    </row>
    <row r="143" spans="1:119" x14ac:dyDescent="0.25">
      <c r="BL143" s="56" t="s">
        <v>67</v>
      </c>
      <c r="BM143" s="51">
        <v>94.35</v>
      </c>
      <c r="BN143" s="61" t="s">
        <v>74</v>
      </c>
    </row>
    <row r="144" spans="1:119" x14ac:dyDescent="0.25">
      <c r="BL144" s="56" t="s">
        <v>91</v>
      </c>
      <c r="BM144" s="51">
        <f>BM142-BM143</f>
        <v>13.150000000000006</v>
      </c>
      <c r="BN144" s="61" t="s">
        <v>81</v>
      </c>
    </row>
    <row r="145" spans="1:119" ht="17.25" x14ac:dyDescent="0.25">
      <c r="BL145" s="56" t="s">
        <v>1</v>
      </c>
      <c r="BM145" s="51">
        <f>J133</f>
        <v>997.6</v>
      </c>
      <c r="BN145" s="61" t="s">
        <v>75</v>
      </c>
    </row>
    <row r="146" spans="1:119" x14ac:dyDescent="0.25">
      <c r="BL146" s="56" t="s">
        <v>94</v>
      </c>
      <c r="BM146" s="51">
        <f>BM145*BM144*9.81</f>
        <v>128691.89640000007</v>
      </c>
      <c r="BN146" s="61" t="s">
        <v>85</v>
      </c>
    </row>
    <row r="147" spans="1:119" x14ac:dyDescent="0.25">
      <c r="BL147" s="56" t="s">
        <v>95</v>
      </c>
      <c r="BM147" s="51">
        <f>BL139+BM146</f>
        <v>190707.09132432472</v>
      </c>
      <c r="BN147" s="61" t="s">
        <v>85</v>
      </c>
    </row>
    <row r="148" spans="1:119" ht="17.25" x14ac:dyDescent="0.25">
      <c r="BL148" s="57" t="s">
        <v>70</v>
      </c>
      <c r="BM148" s="52">
        <f>BM147/98100</f>
        <v>1.9440070471388859</v>
      </c>
      <c r="BN148" s="62" t="s">
        <v>87</v>
      </c>
    </row>
    <row r="149" spans="1:119" x14ac:dyDescent="0.25">
      <c r="A149" s="69" t="s">
        <v>2</v>
      </c>
      <c r="C149" s="19">
        <v>2200</v>
      </c>
      <c r="D149" s="19" t="s">
        <v>79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63"/>
      <c r="BO149" s="14"/>
      <c r="BP149" s="14"/>
      <c r="BQ149" s="14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</row>
    <row r="150" spans="1:119" x14ac:dyDescent="0.25">
      <c r="A150" s="71" t="s">
        <v>88</v>
      </c>
      <c r="C150" s="39">
        <f>C149/3600</f>
        <v>0.61111111111111116</v>
      </c>
      <c r="D150" s="39" t="s">
        <v>80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</row>
    <row r="151" spans="1:119" x14ac:dyDescent="0.25">
      <c r="A151" s="17" t="s">
        <v>4</v>
      </c>
      <c r="B151" s="18">
        <v>1</v>
      </c>
      <c r="C151" s="19">
        <f>ROUND(C149/3.6,2)</f>
        <v>611.11</v>
      </c>
      <c r="D151" s="19">
        <v>24</v>
      </c>
      <c r="E151" s="19">
        <v>609.4</v>
      </c>
      <c r="F151" s="19">
        <v>9.52</v>
      </c>
      <c r="G151" s="19">
        <f t="shared" ref="G151:G156" si="129">E151-(F151*2)</f>
        <v>590.36</v>
      </c>
      <c r="H151" s="19">
        <f t="shared" ref="H151:H156" si="130">ROUND(0.001*C151/(PI()*(G151/2000)^2),2)</f>
        <v>2.23</v>
      </c>
      <c r="I151" s="20">
        <v>4.6E-5</v>
      </c>
      <c r="J151" s="19">
        <v>997.6</v>
      </c>
      <c r="K151" s="21">
        <v>7.1980000000000004E-4</v>
      </c>
      <c r="L151" s="22">
        <f t="shared" ref="L151:L156" si="131">K151/J151</f>
        <v>7.2153167602245391E-7</v>
      </c>
      <c r="M151" s="23">
        <f t="shared" ref="M151:M156" si="132">L151*10^7</f>
        <v>7.2153167602245389</v>
      </c>
      <c r="N151" s="19">
        <f t="shared" ref="N151:N156" si="133">J151*H151*(G151*0.001)/K151</f>
        <v>1824594.6002778551</v>
      </c>
      <c r="O151" s="19">
        <v>510.76499999999999</v>
      </c>
      <c r="P151" s="24">
        <v>1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12</v>
      </c>
      <c r="AF151" s="24">
        <v>0</v>
      </c>
      <c r="AG151" s="24">
        <v>1</v>
      </c>
      <c r="AH151" s="24">
        <v>1</v>
      </c>
      <c r="AI151" s="24">
        <v>2</v>
      </c>
      <c r="AJ151" s="24">
        <v>1</v>
      </c>
      <c r="AK151" s="24">
        <v>1</v>
      </c>
      <c r="AL151" s="24">
        <v>1</v>
      </c>
      <c r="AM151" s="24">
        <v>1</v>
      </c>
      <c r="AN151" s="24">
        <v>1</v>
      </c>
      <c r="AO151" s="24">
        <v>0</v>
      </c>
      <c r="AP151" s="24">
        <v>0</v>
      </c>
      <c r="AQ151" s="24">
        <v>0</v>
      </c>
      <c r="AR151" s="24">
        <v>0</v>
      </c>
      <c r="AS151" s="24">
        <v>1</v>
      </c>
      <c r="AT151" s="24">
        <v>0</v>
      </c>
      <c r="AU151" s="24">
        <v>0</v>
      </c>
      <c r="AV151" s="24">
        <v>0</v>
      </c>
      <c r="AW151" s="24">
        <v>0</v>
      </c>
      <c r="AX151" s="23">
        <f>MMULT(Q151:AW151,Datos!$C$2:$C$34)</f>
        <v>4.8997999999999999</v>
      </c>
      <c r="AY151" s="19">
        <f>(AX151*J151*(H151^2/2))</f>
        <v>12153.868251496</v>
      </c>
      <c r="AZ151" s="19">
        <v>0</v>
      </c>
      <c r="BA151" s="19">
        <f t="shared" ref="BA151:BA156" si="134">H151</f>
        <v>2.23</v>
      </c>
      <c r="BB151" s="22">
        <v>1.2475233000000001E-2</v>
      </c>
      <c r="BC151" s="25">
        <f t="shared" ref="BC151:BC156" si="135">-2*LOG((I151/(3.7*(G151/1000)))+(2.51/(N151*SQRT(BB151))))-(1/SQRT(BB151))</f>
        <v>-2.0825865654217068E-7</v>
      </c>
      <c r="BD151" s="26">
        <f t="shared" ref="BD151:BD156" si="136">BB151*(1/(G151*0.001))*(H151^2/(2*9.81))</f>
        <v>5.3560233868340948E-3</v>
      </c>
      <c r="BE151" s="22">
        <f t="shared" ref="BE151:BE156" si="137">BD151*9806.65</f>
        <v>52.524646746496572</v>
      </c>
      <c r="BF151" s="22">
        <f t="shared" ref="BF151:BF156" si="138">(32*K151*H151)/((G151*0.001)^2*J151*9.81)</f>
        <v>1.5059390247085018E-5</v>
      </c>
      <c r="BG151" s="22">
        <f t="shared" ref="BG151:BG156" si="139">BF151*9806.65</f>
        <v>0.14768216936657627</v>
      </c>
      <c r="BH151" s="19">
        <f t="shared" ref="BH151:BH156" si="140">IF(N151&lt;2100,1,IF(N151&gt;4000,0,1-(N151-2100)/(4000-2100)))</f>
        <v>0</v>
      </c>
      <c r="BI151" s="19">
        <f t="shared" ref="BI151:BI156" si="141">IF(N151&gt;4000,1,IF(N151&lt;2100,0,(N151-2100)/(4000-2100)))</f>
        <v>1</v>
      </c>
      <c r="BJ151" s="19">
        <f t="shared" ref="BJ151:BJ156" si="142">(BH151*BF151)+(BI151*BE151)</f>
        <v>52.524646746496572</v>
      </c>
      <c r="BK151" s="19">
        <f t="shared" ref="BK151:BK156" si="143">BJ151*O151*P151</f>
        <v>26827.75119547432</v>
      </c>
      <c r="BL151" s="19">
        <f t="shared" ref="BL151:BL156" si="144">B151*(AY151+AZ151+BK151)</f>
        <v>38981.619446970319</v>
      </c>
      <c r="BM151" s="14"/>
      <c r="BN151" s="59"/>
      <c r="BO151" s="14"/>
      <c r="BP151" s="14"/>
      <c r="BQ151" s="14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</row>
    <row r="152" spans="1:119" x14ac:dyDescent="0.25">
      <c r="A152" s="27" t="s">
        <v>5</v>
      </c>
      <c r="B152" s="28">
        <v>1</v>
      </c>
      <c r="C152" s="29">
        <f>C151</f>
        <v>611.11</v>
      </c>
      <c r="D152" s="29">
        <v>24</v>
      </c>
      <c r="E152" s="29">
        <v>609.4</v>
      </c>
      <c r="F152" s="29">
        <v>9.52</v>
      </c>
      <c r="G152" s="29">
        <f t="shared" si="129"/>
        <v>590.36</v>
      </c>
      <c r="H152" s="29">
        <f t="shared" si="130"/>
        <v>2.23</v>
      </c>
      <c r="I152" s="30">
        <v>4.6E-5</v>
      </c>
      <c r="J152" s="29">
        <v>997.6</v>
      </c>
      <c r="K152" s="31">
        <v>7.1980000000000004E-4</v>
      </c>
      <c r="L152" s="32">
        <f t="shared" si="131"/>
        <v>7.2153167602245391E-7</v>
      </c>
      <c r="M152" s="33">
        <f t="shared" si="132"/>
        <v>7.2153167602245389</v>
      </c>
      <c r="N152" s="29">
        <f t="shared" si="133"/>
        <v>1824594.6002778551</v>
      </c>
      <c r="O152" s="29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3">
        <f>MMULT(Q152:AW152,Datos!$C$2:$C$34)</f>
        <v>0</v>
      </c>
      <c r="AY152" s="29">
        <f>(AX152*J152*H152^2/2)</f>
        <v>0</v>
      </c>
      <c r="AZ152" s="29">
        <f>0.00212*C149^2</f>
        <v>10260.799999999999</v>
      </c>
      <c r="BA152" s="29">
        <f t="shared" si="134"/>
        <v>2.23</v>
      </c>
      <c r="BB152" s="32">
        <f>BB151</f>
        <v>1.2475233000000001E-2</v>
      </c>
      <c r="BC152" s="35">
        <f t="shared" si="135"/>
        <v>-2.0825865654217068E-7</v>
      </c>
      <c r="BD152" s="36">
        <f t="shared" si="136"/>
        <v>5.3560233868340948E-3</v>
      </c>
      <c r="BE152" s="32">
        <f t="shared" si="137"/>
        <v>52.524646746496572</v>
      </c>
      <c r="BF152" s="32">
        <f t="shared" si="138"/>
        <v>1.5059390247085018E-5</v>
      </c>
      <c r="BG152" s="32">
        <f t="shared" si="139"/>
        <v>0.14768216936657627</v>
      </c>
      <c r="BH152" s="29">
        <f t="shared" si="140"/>
        <v>0</v>
      </c>
      <c r="BI152" s="29">
        <f t="shared" si="141"/>
        <v>1</v>
      </c>
      <c r="BJ152" s="29">
        <f t="shared" si="142"/>
        <v>52.524646746496572</v>
      </c>
      <c r="BK152" s="29">
        <f t="shared" si="143"/>
        <v>0</v>
      </c>
      <c r="BL152" s="29">
        <f t="shared" si="144"/>
        <v>10260.799999999999</v>
      </c>
      <c r="BM152" s="14"/>
      <c r="BN152" s="59"/>
      <c r="BO152" s="14"/>
      <c r="BP152" s="14"/>
      <c r="BQ152" s="14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</row>
    <row r="153" spans="1:119" x14ac:dyDescent="0.25">
      <c r="A153" s="27" t="s">
        <v>6</v>
      </c>
      <c r="B153" s="28">
        <v>1</v>
      </c>
      <c r="C153" s="29">
        <f>C152</f>
        <v>611.11</v>
      </c>
      <c r="D153" s="29">
        <v>24</v>
      </c>
      <c r="E153" s="29">
        <v>609.4</v>
      </c>
      <c r="F153" s="29">
        <v>9.52</v>
      </c>
      <c r="G153" s="29">
        <f t="shared" si="129"/>
        <v>590.36</v>
      </c>
      <c r="H153" s="29">
        <f t="shared" si="130"/>
        <v>2.23</v>
      </c>
      <c r="I153" s="30">
        <v>4.6E-5</v>
      </c>
      <c r="J153" s="29">
        <v>997.6</v>
      </c>
      <c r="K153" s="31">
        <v>7.1980000000000004E-4</v>
      </c>
      <c r="L153" s="32">
        <f t="shared" si="131"/>
        <v>7.2153167602245391E-7</v>
      </c>
      <c r="M153" s="33">
        <f t="shared" si="132"/>
        <v>7.2153167602245389</v>
      </c>
      <c r="N153" s="29">
        <f t="shared" si="133"/>
        <v>1824594.6002778551</v>
      </c>
      <c r="O153" s="29">
        <v>442.99799999999999</v>
      </c>
      <c r="P153" s="34">
        <v>1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0</v>
      </c>
      <c r="AD153" s="34">
        <v>0</v>
      </c>
      <c r="AE153" s="34">
        <v>6</v>
      </c>
      <c r="AF153" s="34">
        <v>0</v>
      </c>
      <c r="AG153" s="34">
        <v>0</v>
      </c>
      <c r="AH153" s="34">
        <v>1</v>
      </c>
      <c r="AI153" s="34">
        <v>1</v>
      </c>
      <c r="AJ153" s="34">
        <v>0</v>
      </c>
      <c r="AK153" s="34">
        <v>1</v>
      </c>
      <c r="AL153" s="34">
        <v>1</v>
      </c>
      <c r="AM153" s="34">
        <v>1</v>
      </c>
      <c r="AN153" s="34">
        <v>1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3">
        <f>MMULT(Q153:AW153,Datos!$C$2:$C$34)</f>
        <v>2.0648999999999997</v>
      </c>
      <c r="AY153" s="29">
        <f>(AX153*J153*H153^2/2)</f>
        <v>5121.9483555479992</v>
      </c>
      <c r="AZ153" s="29">
        <v>0</v>
      </c>
      <c r="BA153" s="29">
        <f t="shared" si="134"/>
        <v>2.23</v>
      </c>
      <c r="BB153" s="32">
        <f>BB152</f>
        <v>1.2475233000000001E-2</v>
      </c>
      <c r="BC153" s="35">
        <f t="shared" si="135"/>
        <v>-2.0825865654217068E-7</v>
      </c>
      <c r="BD153" s="36">
        <f t="shared" si="136"/>
        <v>5.3560233868340948E-3</v>
      </c>
      <c r="BE153" s="32">
        <f t="shared" si="137"/>
        <v>52.524646746496572</v>
      </c>
      <c r="BF153" s="32">
        <f t="shared" si="138"/>
        <v>1.5059390247085018E-5</v>
      </c>
      <c r="BG153" s="32">
        <f t="shared" si="139"/>
        <v>0.14768216936657627</v>
      </c>
      <c r="BH153" s="29">
        <f t="shared" si="140"/>
        <v>0</v>
      </c>
      <c r="BI153" s="29">
        <f t="shared" si="141"/>
        <v>1</v>
      </c>
      <c r="BJ153" s="29">
        <f t="shared" si="142"/>
        <v>52.524646746496572</v>
      </c>
      <c r="BK153" s="29">
        <f t="shared" si="143"/>
        <v>23268.31345940449</v>
      </c>
      <c r="BL153" s="29">
        <f t="shared" si="144"/>
        <v>28390.26181495249</v>
      </c>
      <c r="BM153" s="14"/>
      <c r="BN153" s="59"/>
      <c r="BO153" s="14"/>
      <c r="BP153" s="14"/>
      <c r="BQ153" s="14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</row>
    <row r="154" spans="1:119" x14ac:dyDescent="0.25">
      <c r="A154" s="27" t="s">
        <v>7</v>
      </c>
      <c r="B154" s="28">
        <v>1</v>
      </c>
      <c r="C154" s="29">
        <f>C153/2</f>
        <v>305.55500000000001</v>
      </c>
      <c r="D154" s="29">
        <v>24</v>
      </c>
      <c r="E154" s="29">
        <v>609.4</v>
      </c>
      <c r="F154" s="29">
        <v>9.52</v>
      </c>
      <c r="G154" s="29">
        <f t="shared" si="129"/>
        <v>590.36</v>
      </c>
      <c r="H154" s="29">
        <f t="shared" si="130"/>
        <v>1.1200000000000001</v>
      </c>
      <c r="I154" s="30">
        <v>4.6E-5</v>
      </c>
      <c r="J154" s="29">
        <v>997.6</v>
      </c>
      <c r="K154" s="31">
        <v>7.1980000000000004E-4</v>
      </c>
      <c r="L154" s="32">
        <f t="shared" si="131"/>
        <v>7.2153167602245391E-7</v>
      </c>
      <c r="M154" s="33">
        <f t="shared" si="132"/>
        <v>7.2153167602245389</v>
      </c>
      <c r="N154" s="29">
        <f t="shared" si="133"/>
        <v>916388.31942206167</v>
      </c>
      <c r="O154" s="29">
        <v>35.426000000000002</v>
      </c>
      <c r="P154" s="34">
        <v>1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1</v>
      </c>
      <c r="AH154" s="34">
        <v>1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3">
        <f>MMULT(Q154:AW154,Datos!$C$2:$C$34)</f>
        <v>0.91289999999999993</v>
      </c>
      <c r="AY154" s="29">
        <f>(AX154*J154*H154^2/2)</f>
        <v>571.1967098880001</v>
      </c>
      <c r="AZ154" s="29">
        <v>0</v>
      </c>
      <c r="BA154" s="29">
        <f t="shared" si="134"/>
        <v>1.1200000000000001</v>
      </c>
      <c r="BB154" s="32">
        <v>1.32241093E-2</v>
      </c>
      <c r="BC154" s="35">
        <f t="shared" si="135"/>
        <v>-1.7080717285011815E-8</v>
      </c>
      <c r="BD154" s="36">
        <f t="shared" si="136"/>
        <v>1.4321435399426976E-3</v>
      </c>
      <c r="BE154" s="32">
        <f t="shared" si="137"/>
        <v>14.044530445979055</v>
      </c>
      <c r="BF154" s="32">
        <f t="shared" si="138"/>
        <v>7.5634605725270046E-6</v>
      </c>
      <c r="BG154" s="32">
        <f t="shared" si="139"/>
        <v>7.4172210623571946E-2</v>
      </c>
      <c r="BH154" s="29">
        <f t="shared" si="140"/>
        <v>0</v>
      </c>
      <c r="BI154" s="29">
        <f t="shared" si="141"/>
        <v>1</v>
      </c>
      <c r="BJ154" s="29">
        <f t="shared" si="142"/>
        <v>14.044530445979055</v>
      </c>
      <c r="BK154" s="29">
        <f t="shared" si="143"/>
        <v>497.541535579254</v>
      </c>
      <c r="BL154" s="29">
        <f t="shared" si="144"/>
        <v>1068.738245467254</v>
      </c>
      <c r="BM154" s="14"/>
      <c r="BN154" s="59"/>
      <c r="BO154" s="14"/>
      <c r="BP154" s="14"/>
      <c r="BQ154" s="14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</row>
    <row r="155" spans="1:119" x14ac:dyDescent="0.25">
      <c r="A155" s="27" t="s">
        <v>8</v>
      </c>
      <c r="B155" s="28">
        <v>1</v>
      </c>
      <c r="C155" s="29">
        <f>C154/2</f>
        <v>152.7775</v>
      </c>
      <c r="D155" s="29">
        <v>24</v>
      </c>
      <c r="E155" s="29">
        <v>609.4</v>
      </c>
      <c r="F155" s="29">
        <v>9.52</v>
      </c>
      <c r="G155" s="29">
        <f t="shared" si="129"/>
        <v>590.36</v>
      </c>
      <c r="H155" s="29">
        <f t="shared" si="130"/>
        <v>0.56000000000000005</v>
      </c>
      <c r="I155" s="30">
        <v>4.6E-5</v>
      </c>
      <c r="J155" s="29">
        <v>997.6</v>
      </c>
      <c r="K155" s="31">
        <v>7.1980000000000004E-4</v>
      </c>
      <c r="L155" s="32">
        <f t="shared" si="131"/>
        <v>7.2153167602245391E-7</v>
      </c>
      <c r="M155" s="33">
        <f t="shared" si="132"/>
        <v>7.2153167602245389</v>
      </c>
      <c r="N155" s="29">
        <f t="shared" si="133"/>
        <v>458194.15971103084</v>
      </c>
      <c r="O155" s="29">
        <v>12.18</v>
      </c>
      <c r="P155" s="34">
        <v>1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0</v>
      </c>
      <c r="AF155" s="34">
        <v>0</v>
      </c>
      <c r="AG155" s="34">
        <v>1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3">
        <f>MMULT(Q155:AW155,Datos!$C$2:$C$34)</f>
        <v>0.68469999999999998</v>
      </c>
      <c r="AY155" s="29">
        <f>(AX155*J155*H155^2/2)</f>
        <v>107.10329369600002</v>
      </c>
      <c r="AZ155" s="29">
        <v>0</v>
      </c>
      <c r="BA155" s="29">
        <f t="shared" si="134"/>
        <v>0.56000000000000005</v>
      </c>
      <c r="BB155" s="32">
        <v>1.43411635E-2</v>
      </c>
      <c r="BC155" s="35">
        <f t="shared" si="135"/>
        <v>-1.4142440107889342E-8</v>
      </c>
      <c r="BD155" s="36">
        <f t="shared" si="136"/>
        <v>3.8827954677043936E-4</v>
      </c>
      <c r="BE155" s="32">
        <f t="shared" si="137"/>
        <v>3.8077216173363291</v>
      </c>
      <c r="BF155" s="32">
        <f t="shared" si="138"/>
        <v>3.7817302862635023E-6</v>
      </c>
      <c r="BG155" s="32">
        <f t="shared" si="139"/>
        <v>3.7086105311785973E-2</v>
      </c>
      <c r="BH155" s="29">
        <f t="shared" si="140"/>
        <v>0</v>
      </c>
      <c r="BI155" s="29">
        <f t="shared" si="141"/>
        <v>1</v>
      </c>
      <c r="BJ155" s="29">
        <f t="shared" si="142"/>
        <v>3.8077216173363291</v>
      </c>
      <c r="BK155" s="29">
        <f t="shared" si="143"/>
        <v>46.378049299156487</v>
      </c>
      <c r="BL155" s="29">
        <f t="shared" si="144"/>
        <v>153.48134299515652</v>
      </c>
      <c r="BM155" s="14"/>
      <c r="BN155" s="59"/>
      <c r="BO155" s="14"/>
      <c r="BP155" s="14"/>
      <c r="BQ155" s="14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</row>
    <row r="156" spans="1:119" x14ac:dyDescent="0.25">
      <c r="A156" s="37" t="s">
        <v>9</v>
      </c>
      <c r="B156" s="38">
        <v>1</v>
      </c>
      <c r="C156" s="39">
        <f>C155</f>
        <v>152.7775</v>
      </c>
      <c r="D156" s="39">
        <v>14</v>
      </c>
      <c r="E156" s="39">
        <v>355.6</v>
      </c>
      <c r="F156" s="39">
        <v>9.52</v>
      </c>
      <c r="G156" s="39">
        <f t="shared" si="129"/>
        <v>336.56</v>
      </c>
      <c r="H156" s="39">
        <f t="shared" si="130"/>
        <v>1.72</v>
      </c>
      <c r="I156" s="40">
        <v>4.6E-5</v>
      </c>
      <c r="J156" s="39">
        <v>997.6</v>
      </c>
      <c r="K156" s="41">
        <v>7.1980000000000004E-4</v>
      </c>
      <c r="L156" s="42">
        <f t="shared" si="131"/>
        <v>7.2153167602245391E-7</v>
      </c>
      <c r="M156" s="43">
        <f t="shared" si="132"/>
        <v>7.2153167602245389</v>
      </c>
      <c r="N156" s="39">
        <f t="shared" si="133"/>
        <v>802297.69424840226</v>
      </c>
      <c r="O156" s="39">
        <v>9.8209999999999997</v>
      </c>
      <c r="P156" s="44">
        <v>1</v>
      </c>
      <c r="Q156" s="44">
        <v>0</v>
      </c>
      <c r="R156" s="44">
        <v>2</v>
      </c>
      <c r="S156" s="44">
        <v>0</v>
      </c>
      <c r="T156" s="44">
        <v>0</v>
      </c>
      <c r="U156" s="44">
        <v>1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0</v>
      </c>
      <c r="AS156" s="44">
        <v>0</v>
      </c>
      <c r="AT156" s="44">
        <v>1</v>
      </c>
      <c r="AU156" s="44">
        <v>1</v>
      </c>
      <c r="AV156" s="44">
        <v>0</v>
      </c>
      <c r="AW156" s="44">
        <v>1</v>
      </c>
      <c r="AX156" s="43">
        <f>MMULT(Q156:AW156,Datos!$C$2:$C$34)</f>
        <v>1.9591000000000001</v>
      </c>
      <c r="AY156" s="39">
        <f>(AX156*J156*H156^2/2)</f>
        <v>2890.9457582720001</v>
      </c>
      <c r="AZ156" s="39">
        <v>0</v>
      </c>
      <c r="BA156" s="39">
        <f t="shared" si="134"/>
        <v>1.72</v>
      </c>
      <c r="BB156" s="42">
        <v>1.4362337100000001E-2</v>
      </c>
      <c r="BC156" s="45">
        <f t="shared" si="135"/>
        <v>5.6448369698339107E-2</v>
      </c>
      <c r="BD156" s="46">
        <f t="shared" si="136"/>
        <v>6.4345844877003429E-3</v>
      </c>
      <c r="BE156" s="42">
        <f t="shared" si="137"/>
        <v>63.101717966306566</v>
      </c>
      <c r="BF156" s="42">
        <f t="shared" si="138"/>
        <v>3.5738788112721984E-5</v>
      </c>
      <c r="BG156" s="42">
        <f t="shared" si="139"/>
        <v>0.35047778644562505</v>
      </c>
      <c r="BH156" s="39">
        <f t="shared" si="140"/>
        <v>0</v>
      </c>
      <c r="BI156" s="39">
        <f t="shared" si="141"/>
        <v>1</v>
      </c>
      <c r="BJ156" s="39">
        <f t="shared" si="142"/>
        <v>63.101717966306566</v>
      </c>
      <c r="BK156" s="39">
        <f t="shared" si="143"/>
        <v>619.72197214709672</v>
      </c>
      <c r="BL156" s="39">
        <f t="shared" si="144"/>
        <v>3510.6677304190971</v>
      </c>
      <c r="BM156" s="14"/>
      <c r="BN156" s="59"/>
      <c r="BO156" s="14"/>
      <c r="BP156" s="14"/>
      <c r="BQ156" s="14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</row>
    <row r="157" spans="1:119" x14ac:dyDescent="0.25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47">
        <f>SUM(BL151:BL156)</f>
        <v>82365.56858080432</v>
      </c>
      <c r="BM157" s="47" t="s">
        <v>85</v>
      </c>
      <c r="BN157" s="59"/>
      <c r="BO157" s="14"/>
      <c r="BP157" s="14"/>
      <c r="BQ157" s="14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</row>
    <row r="159" spans="1:119" x14ac:dyDescent="0.25">
      <c r="BL159" s="54" t="s">
        <v>65</v>
      </c>
    </row>
    <row r="160" spans="1:119" x14ac:dyDescent="0.25">
      <c r="BL160" s="55" t="s">
        <v>66</v>
      </c>
      <c r="BM160" s="53">
        <v>107.5</v>
      </c>
      <c r="BN160" s="60" t="s">
        <v>74</v>
      </c>
    </row>
    <row r="161" spans="1:119" x14ac:dyDescent="0.25">
      <c r="BL161" s="56" t="s">
        <v>67</v>
      </c>
      <c r="BM161" s="51">
        <v>94.35</v>
      </c>
      <c r="BN161" s="61" t="s">
        <v>74</v>
      </c>
    </row>
    <row r="162" spans="1:119" x14ac:dyDescent="0.25">
      <c r="BL162" s="56" t="s">
        <v>91</v>
      </c>
      <c r="BM162" s="51">
        <f>BM160-BM161</f>
        <v>13.150000000000006</v>
      </c>
      <c r="BN162" s="61" t="s">
        <v>81</v>
      </c>
    </row>
    <row r="163" spans="1:119" ht="17.25" x14ac:dyDescent="0.25">
      <c r="BL163" s="56" t="s">
        <v>1</v>
      </c>
      <c r="BM163" s="51">
        <f>J151</f>
        <v>997.6</v>
      </c>
      <c r="BN163" s="61" t="s">
        <v>75</v>
      </c>
    </row>
    <row r="164" spans="1:119" x14ac:dyDescent="0.25">
      <c r="BL164" s="56" t="s">
        <v>94</v>
      </c>
      <c r="BM164" s="51">
        <f>BM163*BM162*9.81</f>
        <v>128691.89640000007</v>
      </c>
      <c r="BN164" s="61" t="s">
        <v>85</v>
      </c>
    </row>
    <row r="165" spans="1:119" x14ac:dyDescent="0.25">
      <c r="BL165" s="56" t="s">
        <v>95</v>
      </c>
      <c r="BM165" s="51">
        <f>BL157+BM164</f>
        <v>211057.46498080439</v>
      </c>
      <c r="BN165" s="61" t="s">
        <v>85</v>
      </c>
    </row>
    <row r="166" spans="1:119" ht="17.25" x14ac:dyDescent="0.25">
      <c r="BL166" s="57" t="s">
        <v>70</v>
      </c>
      <c r="BM166" s="52">
        <f>BM165/98100</f>
        <v>2.151452242413908</v>
      </c>
      <c r="BN166" s="62" t="s">
        <v>87</v>
      </c>
    </row>
    <row r="167" spans="1:119" x14ac:dyDescent="0.25">
      <c r="A167" s="69" t="s">
        <v>2</v>
      </c>
      <c r="C167" s="19">
        <v>2500</v>
      </c>
      <c r="D167" s="19" t="s">
        <v>79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59"/>
      <c r="BO167" s="14"/>
      <c r="BP167" s="14"/>
      <c r="BQ167" s="14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</row>
    <row r="168" spans="1:119" x14ac:dyDescent="0.25">
      <c r="A168" s="71" t="s">
        <v>88</v>
      </c>
      <c r="C168" s="39">
        <f>C167/3600</f>
        <v>0.69444444444444442</v>
      </c>
      <c r="D168" s="39" t="s">
        <v>80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59"/>
      <c r="BO168" s="14"/>
      <c r="BP168" s="14"/>
      <c r="BQ168" s="14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</row>
    <row r="169" spans="1:119" x14ac:dyDescent="0.25">
      <c r="A169" s="17" t="s">
        <v>4</v>
      </c>
      <c r="B169" s="18">
        <v>1</v>
      </c>
      <c r="C169" s="19">
        <f>ROUND(C167/3.6,2)</f>
        <v>694.44</v>
      </c>
      <c r="D169" s="19">
        <v>24</v>
      </c>
      <c r="E169" s="19">
        <v>609.4</v>
      </c>
      <c r="F169" s="19">
        <v>9.52</v>
      </c>
      <c r="G169" s="19">
        <f t="shared" ref="G169:G174" si="145">E169-(F169*2)</f>
        <v>590.36</v>
      </c>
      <c r="H169" s="19">
        <f t="shared" ref="H169:H174" si="146">ROUND(0.001*C169/(PI()*(G169/2000)^2),2)</f>
        <v>2.54</v>
      </c>
      <c r="I169" s="20">
        <v>4.6E-5</v>
      </c>
      <c r="J169" s="19">
        <v>997.6</v>
      </c>
      <c r="K169" s="21">
        <v>7.1980000000000004E-4</v>
      </c>
      <c r="L169" s="22">
        <f t="shared" ref="L169:L174" si="147">K169/J169</f>
        <v>7.2153167602245391E-7</v>
      </c>
      <c r="M169" s="23">
        <f t="shared" ref="M169:M174" si="148">L169*10^7</f>
        <v>7.2153167602245389</v>
      </c>
      <c r="N169" s="19">
        <f t="shared" ref="N169:N174" si="149">J169*H169*(G169*0.001)/K169</f>
        <v>2078237.7958321753</v>
      </c>
      <c r="O169" s="19">
        <v>510.76499999999999</v>
      </c>
      <c r="P169" s="24">
        <v>1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4">
        <v>0</v>
      </c>
      <c r="AD169" s="24">
        <v>0</v>
      </c>
      <c r="AE169" s="24">
        <v>12</v>
      </c>
      <c r="AF169" s="24">
        <v>0</v>
      </c>
      <c r="AG169" s="24">
        <v>1</v>
      </c>
      <c r="AH169" s="24">
        <v>1</v>
      </c>
      <c r="AI169" s="24">
        <v>2</v>
      </c>
      <c r="AJ169" s="24">
        <v>1</v>
      </c>
      <c r="AK169" s="24">
        <v>1</v>
      </c>
      <c r="AL169" s="24">
        <v>1</v>
      </c>
      <c r="AM169" s="24">
        <v>1</v>
      </c>
      <c r="AN169" s="24">
        <v>1</v>
      </c>
      <c r="AO169" s="24">
        <v>0</v>
      </c>
      <c r="AP169" s="24">
        <v>0</v>
      </c>
      <c r="AQ169" s="24">
        <v>0</v>
      </c>
      <c r="AR169" s="24">
        <v>0</v>
      </c>
      <c r="AS169" s="24">
        <v>1</v>
      </c>
      <c r="AT169" s="24">
        <v>0</v>
      </c>
      <c r="AU169" s="24">
        <v>0</v>
      </c>
      <c r="AV169" s="24">
        <v>0</v>
      </c>
      <c r="AW169" s="24">
        <v>0</v>
      </c>
      <c r="AX169" s="23">
        <f>MMULT(Q169:AW169,Datos!$C$2:$C$34)</f>
        <v>4.8997999999999999</v>
      </c>
      <c r="AY169" s="19">
        <f>(AX169*J169*(H169^2/2))</f>
        <v>15767.840980383999</v>
      </c>
      <c r="AZ169" s="19">
        <v>0</v>
      </c>
      <c r="BA169" s="19">
        <f t="shared" ref="BA169:BA174" si="150">H169</f>
        <v>2.54</v>
      </c>
      <c r="BB169" s="22">
        <v>1.2367932700000001E-2</v>
      </c>
      <c r="BC169" s="25">
        <f t="shared" ref="BC169:BC174" si="151">-2*LOG((I169/(3.7*(G169/1000)))+(2.51/(N169*SQRT(BB169))))-(1/SQRT(BB169))</f>
        <v>-1.14880549517693E-9</v>
      </c>
      <c r="BD169" s="26">
        <f t="shared" ref="BD169:BD174" si="152">BB169*(1/(G169*0.001))*(H169^2/(2*9.81))</f>
        <v>6.8888799970736082E-3</v>
      </c>
      <c r="BE169" s="22">
        <f t="shared" ref="BE169:BE174" si="153">BD169*9806.65</f>
        <v>67.5568350233019</v>
      </c>
      <c r="BF169" s="22">
        <f t="shared" ref="BF169:BF174" si="154">(32*K169*H169)/((G169*0.001)^2*J169*9.81)</f>
        <v>1.7152848084123739E-5</v>
      </c>
      <c r="BG169" s="22">
        <f t="shared" ref="BG169:BG174" si="155">BF169*9806.65</f>
        <v>0.16821197766417206</v>
      </c>
      <c r="BH169" s="19">
        <f t="shared" ref="BH169:BH174" si="156">IF(N169&lt;2100,1,IF(N169&gt;4000,0,1-(N169-2100)/(4000-2100)))</f>
        <v>0</v>
      </c>
      <c r="BI169" s="19">
        <f t="shared" ref="BI169:BI174" si="157">IF(N169&gt;4000,1,IF(N169&lt;2100,0,(N169-2100)/(4000-2100)))</f>
        <v>1</v>
      </c>
      <c r="BJ169" s="19">
        <f t="shared" ref="BJ169:BJ174" si="158">(BH169*BF169)+(BI169*BE169)</f>
        <v>67.5568350233019</v>
      </c>
      <c r="BK169" s="19">
        <f t="shared" ref="BK169:BK174" si="159">BJ169*O169*P169</f>
        <v>34505.666840676793</v>
      </c>
      <c r="BL169" s="19">
        <f t="shared" ref="BL169:BL174" si="160">B169*(AY169+AZ169+BK169)</f>
        <v>50273.50782106079</v>
      </c>
      <c r="BM169" s="14"/>
      <c r="BN169" s="59"/>
      <c r="BO169" s="14"/>
      <c r="BP169" s="14"/>
      <c r="BQ169" s="14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</row>
    <row r="170" spans="1:119" x14ac:dyDescent="0.25">
      <c r="A170" s="27" t="s">
        <v>5</v>
      </c>
      <c r="B170" s="28">
        <v>1</v>
      </c>
      <c r="C170" s="29">
        <f>C169</f>
        <v>694.44</v>
      </c>
      <c r="D170" s="29">
        <v>24</v>
      </c>
      <c r="E170" s="29">
        <v>609.4</v>
      </c>
      <c r="F170" s="29">
        <v>9.52</v>
      </c>
      <c r="G170" s="29">
        <f t="shared" si="145"/>
        <v>590.36</v>
      </c>
      <c r="H170" s="29">
        <f t="shared" si="146"/>
        <v>2.54</v>
      </c>
      <c r="I170" s="30">
        <v>4.6E-5</v>
      </c>
      <c r="J170" s="29">
        <v>997.6</v>
      </c>
      <c r="K170" s="31">
        <v>7.1980000000000004E-4</v>
      </c>
      <c r="L170" s="32">
        <f t="shared" si="147"/>
        <v>7.2153167602245391E-7</v>
      </c>
      <c r="M170" s="33">
        <f t="shared" si="148"/>
        <v>7.2153167602245389</v>
      </c>
      <c r="N170" s="29">
        <f t="shared" si="149"/>
        <v>2078237.7958321753</v>
      </c>
      <c r="O170" s="29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3">
        <f>MMULT(Q170:AW170,Datos!$C$2:$C$34)</f>
        <v>0</v>
      </c>
      <c r="AY170" s="29">
        <f>(AX170*J170*H170^2/2)</f>
        <v>0</v>
      </c>
      <c r="AZ170" s="29">
        <f>0.00212*C167^2</f>
        <v>13250</v>
      </c>
      <c r="BA170" s="29">
        <f t="shared" si="150"/>
        <v>2.54</v>
      </c>
      <c r="BB170" s="32">
        <f>BB169</f>
        <v>1.2367932700000001E-2</v>
      </c>
      <c r="BC170" s="35">
        <f t="shared" si="151"/>
        <v>-1.14880549517693E-9</v>
      </c>
      <c r="BD170" s="36">
        <f t="shared" si="152"/>
        <v>6.8888799970736082E-3</v>
      </c>
      <c r="BE170" s="32">
        <f t="shared" si="153"/>
        <v>67.5568350233019</v>
      </c>
      <c r="BF170" s="32">
        <f t="shared" si="154"/>
        <v>1.7152848084123739E-5</v>
      </c>
      <c r="BG170" s="32">
        <f t="shared" si="155"/>
        <v>0.16821197766417206</v>
      </c>
      <c r="BH170" s="29">
        <f t="shared" si="156"/>
        <v>0</v>
      </c>
      <c r="BI170" s="29">
        <f t="shared" si="157"/>
        <v>1</v>
      </c>
      <c r="BJ170" s="29">
        <f t="shared" si="158"/>
        <v>67.5568350233019</v>
      </c>
      <c r="BK170" s="29">
        <f t="shared" si="159"/>
        <v>0</v>
      </c>
      <c r="BL170" s="29">
        <f t="shared" si="160"/>
        <v>13250</v>
      </c>
      <c r="BM170" s="14"/>
      <c r="BN170" s="59"/>
      <c r="BO170" s="14"/>
      <c r="BP170" s="14"/>
      <c r="BQ170" s="14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</row>
    <row r="171" spans="1:119" x14ac:dyDescent="0.25">
      <c r="A171" s="27" t="s">
        <v>6</v>
      </c>
      <c r="B171" s="28">
        <v>1</v>
      </c>
      <c r="C171" s="29">
        <f>C170</f>
        <v>694.44</v>
      </c>
      <c r="D171" s="29">
        <v>24</v>
      </c>
      <c r="E171" s="29">
        <v>609.4</v>
      </c>
      <c r="F171" s="29">
        <v>9.52</v>
      </c>
      <c r="G171" s="29">
        <f t="shared" si="145"/>
        <v>590.36</v>
      </c>
      <c r="H171" s="29">
        <f t="shared" si="146"/>
        <v>2.54</v>
      </c>
      <c r="I171" s="30">
        <v>4.6E-5</v>
      </c>
      <c r="J171" s="29">
        <v>997.6</v>
      </c>
      <c r="K171" s="31">
        <v>7.1980000000000004E-4</v>
      </c>
      <c r="L171" s="32">
        <f t="shared" si="147"/>
        <v>7.2153167602245391E-7</v>
      </c>
      <c r="M171" s="33">
        <f t="shared" si="148"/>
        <v>7.2153167602245389</v>
      </c>
      <c r="N171" s="29">
        <f t="shared" si="149"/>
        <v>2078237.7958321753</v>
      </c>
      <c r="O171" s="29">
        <v>442.99799999999999</v>
      </c>
      <c r="P171" s="34">
        <v>1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6</v>
      </c>
      <c r="AF171" s="34">
        <v>0</v>
      </c>
      <c r="AG171" s="34">
        <v>0</v>
      </c>
      <c r="AH171" s="34">
        <v>1</v>
      </c>
      <c r="AI171" s="34">
        <v>1</v>
      </c>
      <c r="AJ171" s="34">
        <v>0</v>
      </c>
      <c r="AK171" s="34">
        <v>1</v>
      </c>
      <c r="AL171" s="34">
        <v>1</v>
      </c>
      <c r="AM171" s="34">
        <v>1</v>
      </c>
      <c r="AN171" s="34">
        <v>1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3">
        <f>MMULT(Q171:AW171,Datos!$C$2:$C$34)</f>
        <v>2.0648999999999997</v>
      </c>
      <c r="AY171" s="29">
        <f>(AX171*J171*H171^2/2)</f>
        <v>6644.9681293919994</v>
      </c>
      <c r="AZ171" s="29">
        <v>0</v>
      </c>
      <c r="BA171" s="29">
        <f t="shared" si="150"/>
        <v>2.54</v>
      </c>
      <c r="BB171" s="32">
        <f>BB170</f>
        <v>1.2367932700000001E-2</v>
      </c>
      <c r="BC171" s="35">
        <f t="shared" si="151"/>
        <v>-1.14880549517693E-9</v>
      </c>
      <c r="BD171" s="36">
        <f t="shared" si="152"/>
        <v>6.8888799970736082E-3</v>
      </c>
      <c r="BE171" s="32">
        <f t="shared" si="153"/>
        <v>67.5568350233019</v>
      </c>
      <c r="BF171" s="32">
        <f t="shared" si="154"/>
        <v>1.7152848084123739E-5</v>
      </c>
      <c r="BG171" s="32">
        <f t="shared" si="155"/>
        <v>0.16821197766417206</v>
      </c>
      <c r="BH171" s="29">
        <f t="shared" si="156"/>
        <v>0</v>
      </c>
      <c r="BI171" s="29">
        <f t="shared" si="157"/>
        <v>1</v>
      </c>
      <c r="BJ171" s="29">
        <f t="shared" si="158"/>
        <v>67.5568350233019</v>
      </c>
      <c r="BK171" s="29">
        <f t="shared" si="159"/>
        <v>29927.542801652693</v>
      </c>
      <c r="BL171" s="29">
        <f t="shared" si="160"/>
        <v>36572.510931044693</v>
      </c>
      <c r="BM171" s="14"/>
      <c r="BN171" s="59"/>
      <c r="BO171" s="14"/>
      <c r="BP171" s="14"/>
      <c r="BQ171" s="14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</row>
    <row r="172" spans="1:119" x14ac:dyDescent="0.25">
      <c r="A172" s="27" t="s">
        <v>7</v>
      </c>
      <c r="B172" s="28">
        <v>1</v>
      </c>
      <c r="C172" s="29">
        <f>C171/2</f>
        <v>347.22</v>
      </c>
      <c r="D172" s="29">
        <v>24</v>
      </c>
      <c r="E172" s="29">
        <v>609.4</v>
      </c>
      <c r="F172" s="29">
        <v>9.52</v>
      </c>
      <c r="G172" s="29">
        <f t="shared" si="145"/>
        <v>590.36</v>
      </c>
      <c r="H172" s="29">
        <f t="shared" si="146"/>
        <v>1.27</v>
      </c>
      <c r="I172" s="30">
        <v>4.6E-5</v>
      </c>
      <c r="J172" s="29">
        <v>997.6</v>
      </c>
      <c r="K172" s="31">
        <v>7.1980000000000004E-4</v>
      </c>
      <c r="L172" s="32">
        <f t="shared" si="147"/>
        <v>7.2153167602245391E-7</v>
      </c>
      <c r="M172" s="33">
        <f t="shared" si="148"/>
        <v>7.2153167602245389</v>
      </c>
      <c r="N172" s="29">
        <f t="shared" si="149"/>
        <v>1039118.8979160876</v>
      </c>
      <c r="O172" s="29">
        <v>35.426000000000002</v>
      </c>
      <c r="P172" s="34">
        <v>1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4">
        <v>0</v>
      </c>
      <c r="AF172" s="34">
        <v>0</v>
      </c>
      <c r="AG172" s="34">
        <v>1</v>
      </c>
      <c r="AH172" s="34">
        <v>1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3">
        <f>MMULT(Q172:AW172,Datos!$C$2:$C$34)</f>
        <v>0.91289999999999993</v>
      </c>
      <c r="AY172" s="29">
        <f>(AX172*J172*H172^2/2)</f>
        <v>734.44130530799998</v>
      </c>
      <c r="AZ172" s="29">
        <v>0</v>
      </c>
      <c r="BA172" s="29">
        <f t="shared" si="150"/>
        <v>1.27</v>
      </c>
      <c r="BB172" s="32">
        <v>1.30626953E-2</v>
      </c>
      <c r="BC172" s="35">
        <f t="shared" si="151"/>
        <v>-2.0657095589626806E-8</v>
      </c>
      <c r="BD172" s="36">
        <f t="shared" si="152"/>
        <v>1.8189648695298413E-3</v>
      </c>
      <c r="BE172" s="32">
        <f t="shared" si="153"/>
        <v>17.837951837774817</v>
      </c>
      <c r="BF172" s="32">
        <f t="shared" si="154"/>
        <v>8.5764240420618693E-6</v>
      </c>
      <c r="BG172" s="32">
        <f t="shared" si="155"/>
        <v>8.4105988832086032E-2</v>
      </c>
      <c r="BH172" s="29">
        <f t="shared" si="156"/>
        <v>0</v>
      </c>
      <c r="BI172" s="29">
        <f t="shared" si="157"/>
        <v>1</v>
      </c>
      <c r="BJ172" s="29">
        <f t="shared" si="158"/>
        <v>17.837951837774817</v>
      </c>
      <c r="BK172" s="29">
        <f t="shared" si="159"/>
        <v>631.92728180501069</v>
      </c>
      <c r="BL172" s="29">
        <f t="shared" si="160"/>
        <v>1366.3685871130106</v>
      </c>
      <c r="BM172" s="14"/>
      <c r="BN172" s="59"/>
      <c r="BO172" s="14"/>
      <c r="BP172" s="14"/>
      <c r="BQ172" s="14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</row>
    <row r="173" spans="1:119" x14ac:dyDescent="0.25">
      <c r="A173" s="27" t="s">
        <v>8</v>
      </c>
      <c r="B173" s="28">
        <v>1</v>
      </c>
      <c r="C173" s="29">
        <f>C172/2</f>
        <v>173.61</v>
      </c>
      <c r="D173" s="29">
        <v>24</v>
      </c>
      <c r="E173" s="29">
        <v>609.4</v>
      </c>
      <c r="F173" s="29">
        <v>9.52</v>
      </c>
      <c r="G173" s="29">
        <f t="shared" si="145"/>
        <v>590.36</v>
      </c>
      <c r="H173" s="29">
        <f t="shared" si="146"/>
        <v>0.63</v>
      </c>
      <c r="I173" s="30">
        <v>4.6E-5</v>
      </c>
      <c r="J173" s="29">
        <v>997.6</v>
      </c>
      <c r="K173" s="31">
        <v>7.1980000000000004E-4</v>
      </c>
      <c r="L173" s="32">
        <f t="shared" si="147"/>
        <v>7.2153167602245391E-7</v>
      </c>
      <c r="M173" s="33">
        <f t="shared" si="148"/>
        <v>7.2153167602245389</v>
      </c>
      <c r="N173" s="29">
        <f t="shared" si="149"/>
        <v>515468.42967490974</v>
      </c>
      <c r="O173" s="29">
        <v>12.18</v>
      </c>
      <c r="P173" s="34">
        <v>1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4">
        <v>1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3">
        <f>MMULT(Q173:AW173,Datos!$C$2:$C$34)</f>
        <v>0.68469999999999998</v>
      </c>
      <c r="AY173" s="29">
        <f>(AX173*J173*H173^2/2)</f>
        <v>135.55260608400002</v>
      </c>
      <c r="AZ173" s="29">
        <v>0</v>
      </c>
      <c r="BA173" s="29">
        <f t="shared" si="150"/>
        <v>0.63</v>
      </c>
      <c r="BB173" s="32">
        <v>1.41227023E-2</v>
      </c>
      <c r="BC173" s="35">
        <f t="shared" si="151"/>
        <v>-1.3995917313991413E-8</v>
      </c>
      <c r="BD173" s="36">
        <f t="shared" si="152"/>
        <v>4.8393047954412515E-4</v>
      </c>
      <c r="BE173" s="32">
        <f t="shared" si="153"/>
        <v>4.7457368372213944</v>
      </c>
      <c r="BF173" s="32">
        <f t="shared" si="154"/>
        <v>4.2544465720464397E-6</v>
      </c>
      <c r="BG173" s="32">
        <f t="shared" si="155"/>
        <v>4.1721868475759219E-2</v>
      </c>
      <c r="BH173" s="29">
        <f t="shared" si="156"/>
        <v>0</v>
      </c>
      <c r="BI173" s="29">
        <f t="shared" si="157"/>
        <v>1</v>
      </c>
      <c r="BJ173" s="29">
        <f t="shared" si="158"/>
        <v>4.7457368372213944</v>
      </c>
      <c r="BK173" s="29">
        <f t="shared" si="159"/>
        <v>57.803074677356584</v>
      </c>
      <c r="BL173" s="29">
        <f t="shared" si="160"/>
        <v>193.35568076135661</v>
      </c>
      <c r="BM173" s="14"/>
      <c r="BN173" s="59"/>
      <c r="BO173" s="14"/>
      <c r="BP173" s="14"/>
      <c r="BQ173" s="14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</row>
    <row r="174" spans="1:119" x14ac:dyDescent="0.25">
      <c r="A174" s="37" t="s">
        <v>9</v>
      </c>
      <c r="B174" s="38">
        <v>1</v>
      </c>
      <c r="C174" s="39">
        <f>C173</f>
        <v>173.61</v>
      </c>
      <c r="D174" s="39">
        <v>14</v>
      </c>
      <c r="E174" s="39">
        <v>355.6</v>
      </c>
      <c r="F174" s="39">
        <v>9.52</v>
      </c>
      <c r="G174" s="39">
        <f t="shared" si="145"/>
        <v>336.56</v>
      </c>
      <c r="H174" s="39">
        <f t="shared" si="146"/>
        <v>1.95</v>
      </c>
      <c r="I174" s="40">
        <v>4.6E-5</v>
      </c>
      <c r="J174" s="39">
        <v>997.6</v>
      </c>
      <c r="K174" s="41">
        <v>7.1980000000000004E-4</v>
      </c>
      <c r="L174" s="42">
        <f t="shared" si="147"/>
        <v>7.2153167602245391E-7</v>
      </c>
      <c r="M174" s="43">
        <f t="shared" si="148"/>
        <v>7.2153167602245389</v>
      </c>
      <c r="N174" s="39">
        <f t="shared" si="149"/>
        <v>909581.68824673526</v>
      </c>
      <c r="O174" s="39">
        <v>9.8209999999999997</v>
      </c>
      <c r="P174" s="44">
        <v>1</v>
      </c>
      <c r="Q174" s="44">
        <v>0</v>
      </c>
      <c r="R174" s="44">
        <v>2</v>
      </c>
      <c r="S174" s="44">
        <v>0</v>
      </c>
      <c r="T174" s="44">
        <v>0</v>
      </c>
      <c r="U174" s="44">
        <v>1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44">
        <v>1</v>
      </c>
      <c r="AU174" s="44">
        <v>1</v>
      </c>
      <c r="AV174" s="44">
        <v>0</v>
      </c>
      <c r="AW174" s="44">
        <v>1</v>
      </c>
      <c r="AX174" s="43">
        <f>MMULT(Q174:AW174,Datos!$C$2:$C$34)</f>
        <v>1.9591000000000001</v>
      </c>
      <c r="AY174" s="39">
        <f>(AX174*J174*H174^2/2)</f>
        <v>3715.7995017000003</v>
      </c>
      <c r="AZ174" s="39">
        <v>0</v>
      </c>
      <c r="BA174" s="39">
        <f t="shared" si="150"/>
        <v>1.95</v>
      </c>
      <c r="BB174" s="42">
        <v>1.4037121E-2</v>
      </c>
      <c r="BC174" s="45">
        <f t="shared" si="151"/>
        <v>-2.397696974298924E-8</v>
      </c>
      <c r="BD174" s="46">
        <f t="shared" si="152"/>
        <v>8.0832454080736974E-3</v>
      </c>
      <c r="BE174" s="42">
        <f t="shared" si="153"/>
        <v>79.269558581085917</v>
      </c>
      <c r="BF174" s="42">
        <f t="shared" si="154"/>
        <v>4.0517812104539458E-5</v>
      </c>
      <c r="BG174" s="42">
        <f t="shared" si="155"/>
        <v>0.39734400207498188</v>
      </c>
      <c r="BH174" s="39">
        <f t="shared" si="156"/>
        <v>0</v>
      </c>
      <c r="BI174" s="39">
        <f t="shared" si="157"/>
        <v>1</v>
      </c>
      <c r="BJ174" s="39">
        <f t="shared" si="158"/>
        <v>79.269558581085917</v>
      </c>
      <c r="BK174" s="39">
        <f t="shared" si="159"/>
        <v>778.50633482484477</v>
      </c>
      <c r="BL174" s="39">
        <f t="shared" si="160"/>
        <v>4494.3058365248453</v>
      </c>
      <c r="BM174" s="14"/>
      <c r="BN174" s="59"/>
      <c r="BO174" s="14"/>
      <c r="BP174" s="14"/>
      <c r="BQ174" s="14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</row>
    <row r="175" spans="1:119" x14ac:dyDescent="0.25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47">
        <f>SUM(BL169:BL174)</f>
        <v>106150.04885650468</v>
      </c>
      <c r="BM175" s="47" t="s">
        <v>85</v>
      </c>
      <c r="BN175" s="59"/>
      <c r="BO175" s="14"/>
      <c r="BP175" s="14"/>
      <c r="BQ175" s="14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</row>
    <row r="177" spans="1:119" x14ac:dyDescent="0.25">
      <c r="BL177" s="54" t="s">
        <v>65</v>
      </c>
    </row>
    <row r="178" spans="1:119" x14ac:dyDescent="0.25">
      <c r="BL178" s="55" t="s">
        <v>66</v>
      </c>
      <c r="BM178" s="53">
        <v>107.5</v>
      </c>
      <c r="BN178" s="60" t="s">
        <v>74</v>
      </c>
    </row>
    <row r="179" spans="1:119" x14ac:dyDescent="0.25">
      <c r="BL179" s="56" t="s">
        <v>67</v>
      </c>
      <c r="BM179" s="51">
        <v>94.35</v>
      </c>
      <c r="BN179" s="61" t="s">
        <v>74</v>
      </c>
    </row>
    <row r="180" spans="1:119" x14ac:dyDescent="0.25">
      <c r="BL180" s="56" t="s">
        <v>91</v>
      </c>
      <c r="BM180" s="51">
        <f>BM178-BM179</f>
        <v>13.150000000000006</v>
      </c>
      <c r="BN180" s="61" t="s">
        <v>81</v>
      </c>
    </row>
    <row r="181" spans="1:119" ht="17.25" x14ac:dyDescent="0.25">
      <c r="BL181" s="56" t="s">
        <v>1</v>
      </c>
      <c r="BM181" s="51">
        <f>J169</f>
        <v>997.6</v>
      </c>
      <c r="BN181" s="61" t="s">
        <v>75</v>
      </c>
    </row>
    <row r="182" spans="1:119" x14ac:dyDescent="0.25">
      <c r="BL182" s="56" t="s">
        <v>94</v>
      </c>
      <c r="BM182" s="51">
        <f>BM181*BM180*9.81</f>
        <v>128691.89640000007</v>
      </c>
      <c r="BN182" s="61" t="s">
        <v>85</v>
      </c>
    </row>
    <row r="183" spans="1:119" x14ac:dyDescent="0.25">
      <c r="BL183" s="56" t="s">
        <v>95</v>
      </c>
      <c r="BM183" s="51">
        <f>BL175+BM182</f>
        <v>234841.94525650475</v>
      </c>
      <c r="BN183" s="61" t="s">
        <v>85</v>
      </c>
    </row>
    <row r="184" spans="1:119" ht="17.25" x14ac:dyDescent="0.25">
      <c r="BL184" s="57" t="s">
        <v>70</v>
      </c>
      <c r="BM184" s="52">
        <f>BM183/98100</f>
        <v>2.3939036213710985</v>
      </c>
      <c r="BN184" s="62" t="s">
        <v>87</v>
      </c>
    </row>
    <row r="185" spans="1:119" x14ac:dyDescent="0.25">
      <c r="A185" s="69" t="s">
        <v>2</v>
      </c>
      <c r="C185" s="19">
        <v>2800</v>
      </c>
      <c r="D185" s="19" t="s">
        <v>79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59"/>
      <c r="BO185" s="14"/>
      <c r="BP185" s="14"/>
      <c r="BQ185" s="14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</row>
    <row r="186" spans="1:119" x14ac:dyDescent="0.25">
      <c r="A186" s="71" t="s">
        <v>88</v>
      </c>
      <c r="C186" s="39">
        <f>C185/3600</f>
        <v>0.77777777777777779</v>
      </c>
      <c r="D186" s="39" t="s">
        <v>80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59"/>
      <c r="BO186" s="14"/>
      <c r="BP186" s="14"/>
      <c r="BQ186" s="14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</row>
    <row r="187" spans="1:119" x14ac:dyDescent="0.25">
      <c r="A187" s="17" t="s">
        <v>4</v>
      </c>
      <c r="B187" s="18">
        <v>1</v>
      </c>
      <c r="C187" s="19">
        <f>ROUND(C185/3.6,2)</f>
        <v>777.78</v>
      </c>
      <c r="D187" s="19">
        <v>24</v>
      </c>
      <c r="E187" s="19">
        <v>609.4</v>
      </c>
      <c r="F187" s="19">
        <v>9.52</v>
      </c>
      <c r="G187" s="19">
        <f t="shared" ref="G187:G192" si="161">E187-(F187*2)</f>
        <v>590.36</v>
      </c>
      <c r="H187" s="19">
        <f t="shared" ref="H187:H192" si="162">ROUND(0.001*C187/(PI()*(G187/2000)^2),2)</f>
        <v>2.84</v>
      </c>
      <c r="I187" s="20">
        <v>4.6E-5</v>
      </c>
      <c r="J187" s="19">
        <v>997.6</v>
      </c>
      <c r="K187" s="21">
        <v>7.1980000000000004E-4</v>
      </c>
      <c r="L187" s="22">
        <f t="shared" ref="L187:L192" si="163">K187/J187</f>
        <v>7.2153167602245391E-7</v>
      </c>
      <c r="M187" s="23">
        <f t="shared" ref="M187:M192" si="164">L187*10^7</f>
        <v>7.2153167602245389</v>
      </c>
      <c r="N187" s="19">
        <f t="shared" ref="N187:N192" si="165">J187*H187*(G187*0.001)/K187</f>
        <v>2323698.9528202275</v>
      </c>
      <c r="O187" s="19">
        <v>510.76499999999999</v>
      </c>
      <c r="P187" s="24">
        <v>1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12</v>
      </c>
      <c r="AF187" s="24">
        <v>0</v>
      </c>
      <c r="AG187" s="24">
        <v>1</v>
      </c>
      <c r="AH187" s="24">
        <v>1</v>
      </c>
      <c r="AI187" s="24">
        <v>2</v>
      </c>
      <c r="AJ187" s="24">
        <v>1</v>
      </c>
      <c r="AK187" s="24">
        <v>1</v>
      </c>
      <c r="AL187" s="24">
        <v>1</v>
      </c>
      <c r="AM187" s="24">
        <v>1</v>
      </c>
      <c r="AN187" s="24">
        <v>1</v>
      </c>
      <c r="AO187" s="24">
        <v>0</v>
      </c>
      <c r="AP187" s="24">
        <v>0</v>
      </c>
      <c r="AQ187" s="24">
        <v>0</v>
      </c>
      <c r="AR187" s="24">
        <v>0</v>
      </c>
      <c r="AS187" s="24">
        <v>1</v>
      </c>
      <c r="AT187" s="24">
        <v>0</v>
      </c>
      <c r="AU187" s="24">
        <v>0</v>
      </c>
      <c r="AV187" s="24">
        <v>0</v>
      </c>
      <c r="AW187" s="24">
        <v>0</v>
      </c>
      <c r="AX187" s="23">
        <f>MMULT(Q187:AW187,Datos!$C$2:$C$34)</f>
        <v>4.8997999999999999</v>
      </c>
      <c r="AY187" s="19">
        <f>(AX187*J187*(H187^2/2))</f>
        <v>19712.489647743998</v>
      </c>
      <c r="AZ187" s="19">
        <v>0</v>
      </c>
      <c r="BA187" s="19">
        <f t="shared" ref="BA187:BA192" si="166">H187</f>
        <v>2.84</v>
      </c>
      <c r="BB187" s="22">
        <v>1.22834964E-2</v>
      </c>
      <c r="BC187" s="25">
        <f t="shared" ref="BC187:BC192" si="167">-2*LOG((I187/(3.7*(G187/1000)))+(2.51/(N187*SQRT(BB187))))-(1/SQRT(BB187))</f>
        <v>-1.9849466070809285E-8</v>
      </c>
      <c r="BD187" s="26">
        <f t="shared" ref="BD187:BD192" si="168">BB187*(1/(G187*0.001))*(H187^2/(2*9.81))</f>
        <v>8.5534782594894141E-3</v>
      </c>
      <c r="BE187" s="22">
        <f t="shared" ref="BE187:BE192" si="169">BD187*9806.65</f>
        <v>83.880967573421856</v>
      </c>
      <c r="BF187" s="22">
        <f t="shared" ref="BF187:BF192" si="170">(32*K187*H187)/((G187*0.001)^2*J187*9.81)</f>
        <v>1.9178775023193471E-5</v>
      </c>
      <c r="BG187" s="22">
        <f t="shared" ref="BG187:BG192" si="171">BF187*9806.65</f>
        <v>0.18807953408120026</v>
      </c>
      <c r="BH187" s="19">
        <f t="shared" ref="BH187:BH192" si="172">IF(N187&lt;2100,1,IF(N187&gt;4000,0,1-(N187-2100)/(4000-2100)))</f>
        <v>0</v>
      </c>
      <c r="BI187" s="19">
        <f t="shared" ref="BI187:BI192" si="173">IF(N187&gt;4000,1,IF(N187&lt;2100,0,(N187-2100)/(4000-2100)))</f>
        <v>1</v>
      </c>
      <c r="BJ187" s="19">
        <f t="shared" ref="BJ187:BJ192" si="174">(BH187*BF187)+(BI187*BE187)</f>
        <v>83.880967573421856</v>
      </c>
      <c r="BK187" s="19">
        <f t="shared" ref="BK187:BK192" si="175">BJ187*O187*P187</f>
        <v>42843.462402638812</v>
      </c>
      <c r="BL187" s="19">
        <f t="shared" ref="BL187:BL192" si="176">B187*(AY187+AZ187+BK187)</f>
        <v>62555.95205038281</v>
      </c>
      <c r="BM187" s="14"/>
      <c r="BN187" s="59"/>
      <c r="BO187" s="14"/>
      <c r="BP187" s="14"/>
      <c r="BQ187" s="14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</row>
    <row r="188" spans="1:119" x14ac:dyDescent="0.25">
      <c r="A188" s="27" t="s">
        <v>5</v>
      </c>
      <c r="B188" s="28">
        <v>1</v>
      </c>
      <c r="C188" s="29">
        <f>C187</f>
        <v>777.78</v>
      </c>
      <c r="D188" s="29">
        <v>24</v>
      </c>
      <c r="E188" s="29">
        <v>609.4</v>
      </c>
      <c r="F188" s="29">
        <v>9.52</v>
      </c>
      <c r="G188" s="29">
        <f t="shared" si="161"/>
        <v>590.36</v>
      </c>
      <c r="H188" s="29">
        <f t="shared" si="162"/>
        <v>2.84</v>
      </c>
      <c r="I188" s="30">
        <v>4.6E-5</v>
      </c>
      <c r="J188" s="29">
        <v>997.6</v>
      </c>
      <c r="K188" s="31">
        <v>7.1980000000000004E-4</v>
      </c>
      <c r="L188" s="32">
        <f t="shared" si="163"/>
        <v>7.2153167602245391E-7</v>
      </c>
      <c r="M188" s="33">
        <f t="shared" si="164"/>
        <v>7.2153167602245389</v>
      </c>
      <c r="N188" s="29">
        <f t="shared" si="165"/>
        <v>2323698.9528202275</v>
      </c>
      <c r="O188" s="29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3">
        <f>MMULT(Q188:AW188,Datos!$C$2:$C$34)</f>
        <v>0</v>
      </c>
      <c r="AY188" s="29">
        <f>(AX188*J188*H188^2/2)</f>
        <v>0</v>
      </c>
      <c r="AZ188" s="29">
        <f>0.00212*C185^2</f>
        <v>16620.8</v>
      </c>
      <c r="BA188" s="29">
        <f t="shared" si="166"/>
        <v>2.84</v>
      </c>
      <c r="BB188" s="32">
        <f>BB187</f>
        <v>1.22834964E-2</v>
      </c>
      <c r="BC188" s="35">
        <f t="shared" si="167"/>
        <v>-1.9849466070809285E-8</v>
      </c>
      <c r="BD188" s="36">
        <f t="shared" si="168"/>
        <v>8.5534782594894141E-3</v>
      </c>
      <c r="BE188" s="32">
        <f t="shared" si="169"/>
        <v>83.880967573421856</v>
      </c>
      <c r="BF188" s="32">
        <f t="shared" si="170"/>
        <v>1.9178775023193471E-5</v>
      </c>
      <c r="BG188" s="32">
        <f t="shared" si="171"/>
        <v>0.18807953408120026</v>
      </c>
      <c r="BH188" s="29">
        <f t="shared" si="172"/>
        <v>0</v>
      </c>
      <c r="BI188" s="29">
        <f t="shared" si="173"/>
        <v>1</v>
      </c>
      <c r="BJ188" s="29">
        <f t="shared" si="174"/>
        <v>83.880967573421856</v>
      </c>
      <c r="BK188" s="29">
        <f t="shared" si="175"/>
        <v>0</v>
      </c>
      <c r="BL188" s="29">
        <f t="shared" si="176"/>
        <v>16620.8</v>
      </c>
      <c r="BM188" s="14"/>
      <c r="BN188" s="59"/>
      <c r="BO188" s="14"/>
      <c r="BP188" s="14"/>
      <c r="BQ188" s="14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</row>
    <row r="189" spans="1:119" x14ac:dyDescent="0.25">
      <c r="A189" s="27" t="s">
        <v>6</v>
      </c>
      <c r="B189" s="28">
        <v>1</v>
      </c>
      <c r="C189" s="29">
        <f>C188</f>
        <v>777.78</v>
      </c>
      <c r="D189" s="29">
        <v>24</v>
      </c>
      <c r="E189" s="29">
        <v>609.4</v>
      </c>
      <c r="F189" s="29">
        <v>9.52</v>
      </c>
      <c r="G189" s="29">
        <f t="shared" si="161"/>
        <v>590.36</v>
      </c>
      <c r="H189" s="29">
        <f t="shared" si="162"/>
        <v>2.84</v>
      </c>
      <c r="I189" s="30">
        <v>4.6E-5</v>
      </c>
      <c r="J189" s="29">
        <v>997.6</v>
      </c>
      <c r="K189" s="31">
        <v>7.1980000000000004E-4</v>
      </c>
      <c r="L189" s="32">
        <f t="shared" si="163"/>
        <v>7.2153167602245391E-7</v>
      </c>
      <c r="M189" s="33">
        <f t="shared" si="164"/>
        <v>7.2153167602245389</v>
      </c>
      <c r="N189" s="29">
        <f t="shared" si="165"/>
        <v>2323698.9528202275</v>
      </c>
      <c r="O189" s="29">
        <v>442.99799999999999</v>
      </c>
      <c r="P189" s="34">
        <v>1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6</v>
      </c>
      <c r="AF189" s="34">
        <v>0</v>
      </c>
      <c r="AG189" s="34">
        <v>0</v>
      </c>
      <c r="AH189" s="34">
        <v>1</v>
      </c>
      <c r="AI189" s="34">
        <v>1</v>
      </c>
      <c r="AJ189" s="34">
        <v>0</v>
      </c>
      <c r="AK189" s="34">
        <v>1</v>
      </c>
      <c r="AL189" s="34">
        <v>1</v>
      </c>
      <c r="AM189" s="34">
        <v>1</v>
      </c>
      <c r="AN189" s="34">
        <v>1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3">
        <f>MMULT(Q189:AW189,Datos!$C$2:$C$34)</f>
        <v>2.0648999999999997</v>
      </c>
      <c r="AY189" s="29">
        <f>(AX189*J189*H189^2/2)</f>
        <v>8307.3431310719989</v>
      </c>
      <c r="AZ189" s="29">
        <v>0</v>
      </c>
      <c r="BA189" s="29">
        <f t="shared" si="166"/>
        <v>2.84</v>
      </c>
      <c r="BB189" s="32">
        <f>BB188</f>
        <v>1.22834964E-2</v>
      </c>
      <c r="BC189" s="35">
        <f t="shared" si="167"/>
        <v>-1.9849466070809285E-8</v>
      </c>
      <c r="BD189" s="36">
        <f t="shared" si="168"/>
        <v>8.5534782594894141E-3</v>
      </c>
      <c r="BE189" s="32">
        <f t="shared" si="169"/>
        <v>83.880967573421856</v>
      </c>
      <c r="BF189" s="32">
        <f t="shared" si="170"/>
        <v>1.9178775023193471E-5</v>
      </c>
      <c r="BG189" s="32">
        <f t="shared" si="171"/>
        <v>0.18807953408120026</v>
      </c>
      <c r="BH189" s="29">
        <f t="shared" si="172"/>
        <v>0</v>
      </c>
      <c r="BI189" s="29">
        <f t="shared" si="173"/>
        <v>1</v>
      </c>
      <c r="BJ189" s="29">
        <f t="shared" si="174"/>
        <v>83.880967573421856</v>
      </c>
      <c r="BK189" s="29">
        <f t="shared" si="175"/>
        <v>37159.100873090734</v>
      </c>
      <c r="BL189" s="29">
        <f t="shared" si="176"/>
        <v>45466.444004162731</v>
      </c>
      <c r="BM189" s="14"/>
      <c r="BN189" s="59"/>
      <c r="BO189" s="14"/>
      <c r="BP189" s="14"/>
      <c r="BQ189" s="14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</row>
    <row r="190" spans="1:119" x14ac:dyDescent="0.25">
      <c r="A190" s="27" t="s">
        <v>7</v>
      </c>
      <c r="B190" s="28">
        <v>1</v>
      </c>
      <c r="C190" s="29">
        <f>C189/2</f>
        <v>388.89</v>
      </c>
      <c r="D190" s="29">
        <v>24</v>
      </c>
      <c r="E190" s="29">
        <v>609.4</v>
      </c>
      <c r="F190" s="29">
        <v>9.52</v>
      </c>
      <c r="G190" s="29">
        <f t="shared" si="161"/>
        <v>590.36</v>
      </c>
      <c r="H190" s="29">
        <f t="shared" si="162"/>
        <v>1.42</v>
      </c>
      <c r="I190" s="30">
        <v>4.6E-5</v>
      </c>
      <c r="J190" s="29">
        <v>997.6</v>
      </c>
      <c r="K190" s="31">
        <v>7.1980000000000004E-4</v>
      </c>
      <c r="L190" s="32">
        <f t="shared" si="163"/>
        <v>7.2153167602245391E-7</v>
      </c>
      <c r="M190" s="33">
        <f t="shared" si="164"/>
        <v>7.2153167602245389</v>
      </c>
      <c r="N190" s="29">
        <f t="shared" si="165"/>
        <v>1161849.4764101137</v>
      </c>
      <c r="O190" s="29">
        <v>35.426000000000002</v>
      </c>
      <c r="P190" s="34">
        <v>1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1</v>
      </c>
      <c r="AH190" s="34">
        <v>1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3">
        <f>MMULT(Q190:AW190,Datos!$C$2:$C$34)</f>
        <v>0.91289999999999993</v>
      </c>
      <c r="AY190" s="29">
        <f>(AX190*J190*H190^2/2)</f>
        <v>918.17685412799995</v>
      </c>
      <c r="AZ190" s="29">
        <v>0</v>
      </c>
      <c r="BA190" s="29">
        <f t="shared" si="166"/>
        <v>1.42</v>
      </c>
      <c r="BB190" s="32">
        <v>1.29290542E-2</v>
      </c>
      <c r="BC190" s="35">
        <f t="shared" si="167"/>
        <v>-1.3784221764012727E-8</v>
      </c>
      <c r="BD190" s="36">
        <f t="shared" si="168"/>
        <v>2.2507513417649619E-3</v>
      </c>
      <c r="BE190" s="32">
        <f t="shared" si="169"/>
        <v>22.072330645719362</v>
      </c>
      <c r="BF190" s="32">
        <f t="shared" si="170"/>
        <v>9.5893875115967357E-6</v>
      </c>
      <c r="BG190" s="32">
        <f t="shared" si="171"/>
        <v>9.4039767040600131E-2</v>
      </c>
      <c r="BH190" s="29">
        <f t="shared" si="172"/>
        <v>0</v>
      </c>
      <c r="BI190" s="29">
        <f t="shared" si="173"/>
        <v>1</v>
      </c>
      <c r="BJ190" s="29">
        <f t="shared" si="174"/>
        <v>22.072330645719362</v>
      </c>
      <c r="BK190" s="29">
        <f t="shared" si="175"/>
        <v>781.93438545525419</v>
      </c>
      <c r="BL190" s="29">
        <f t="shared" si="176"/>
        <v>1700.1112395832542</v>
      </c>
      <c r="BM190" s="14"/>
      <c r="BN190" s="59"/>
      <c r="BO190" s="14"/>
      <c r="BP190" s="14"/>
      <c r="BQ190" s="14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</row>
    <row r="191" spans="1:119" x14ac:dyDescent="0.25">
      <c r="A191" s="27" t="s">
        <v>8</v>
      </c>
      <c r="B191" s="28">
        <v>1</v>
      </c>
      <c r="C191" s="29">
        <f>C190/2</f>
        <v>194.44499999999999</v>
      </c>
      <c r="D191" s="29">
        <v>24</v>
      </c>
      <c r="E191" s="29">
        <v>609.4</v>
      </c>
      <c r="F191" s="29">
        <v>9.52</v>
      </c>
      <c r="G191" s="29">
        <f t="shared" si="161"/>
        <v>590.36</v>
      </c>
      <c r="H191" s="29">
        <f t="shared" si="162"/>
        <v>0.71</v>
      </c>
      <c r="I191" s="30">
        <v>4.6E-5</v>
      </c>
      <c r="J191" s="29">
        <v>997.6</v>
      </c>
      <c r="K191" s="31">
        <v>7.1980000000000004E-4</v>
      </c>
      <c r="L191" s="32">
        <f t="shared" si="163"/>
        <v>7.2153167602245391E-7</v>
      </c>
      <c r="M191" s="33">
        <f t="shared" si="164"/>
        <v>7.2153167602245389</v>
      </c>
      <c r="N191" s="29">
        <f t="shared" si="165"/>
        <v>580924.73820505687</v>
      </c>
      <c r="O191" s="29">
        <v>12.18</v>
      </c>
      <c r="P191" s="34">
        <v>1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4">
        <v>1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3">
        <f>MMULT(Q191:AW191,Datos!$C$2:$C$34)</f>
        <v>0.68469999999999998</v>
      </c>
      <c r="AY191" s="29">
        <f>(AX191*J191*H191^2/2)</f>
        <v>172.16444627600001</v>
      </c>
      <c r="AZ191" s="29">
        <v>0</v>
      </c>
      <c r="BA191" s="29">
        <f t="shared" si="166"/>
        <v>0.71</v>
      </c>
      <c r="BB191" s="32">
        <v>1.3913373200000001E-2</v>
      </c>
      <c r="BC191" s="35">
        <f t="shared" si="167"/>
        <v>-2.4895143724279478E-9</v>
      </c>
      <c r="BD191" s="36">
        <f t="shared" si="168"/>
        <v>6.0552657050460558E-4</v>
      </c>
      <c r="BE191" s="32">
        <f t="shared" si="169"/>
        <v>5.9381871426389905</v>
      </c>
      <c r="BF191" s="32">
        <f t="shared" si="170"/>
        <v>4.7946937557983679E-6</v>
      </c>
      <c r="BG191" s="32">
        <f t="shared" si="171"/>
        <v>4.7019883520300065E-2</v>
      </c>
      <c r="BH191" s="29">
        <f t="shared" si="172"/>
        <v>0</v>
      </c>
      <c r="BI191" s="29">
        <f t="shared" si="173"/>
        <v>1</v>
      </c>
      <c r="BJ191" s="29">
        <f t="shared" si="174"/>
        <v>5.9381871426389905</v>
      </c>
      <c r="BK191" s="29">
        <f t="shared" si="175"/>
        <v>72.327119397342898</v>
      </c>
      <c r="BL191" s="29">
        <f t="shared" si="176"/>
        <v>244.4915656733429</v>
      </c>
      <c r="BM191" s="14"/>
      <c r="BN191" s="59"/>
      <c r="BO191" s="14"/>
      <c r="BP191" s="14"/>
      <c r="BQ191" s="14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</row>
    <row r="192" spans="1:119" x14ac:dyDescent="0.25">
      <c r="A192" s="37" t="s">
        <v>9</v>
      </c>
      <c r="B192" s="38">
        <v>1</v>
      </c>
      <c r="C192" s="39">
        <f>C191</f>
        <v>194.44499999999999</v>
      </c>
      <c r="D192" s="39">
        <v>14</v>
      </c>
      <c r="E192" s="39">
        <v>355.6</v>
      </c>
      <c r="F192" s="39">
        <v>9.52</v>
      </c>
      <c r="G192" s="39">
        <f t="shared" si="161"/>
        <v>336.56</v>
      </c>
      <c r="H192" s="39">
        <f t="shared" si="162"/>
        <v>2.19</v>
      </c>
      <c r="I192" s="40">
        <v>4.6E-5</v>
      </c>
      <c r="J192" s="39">
        <v>997.6</v>
      </c>
      <c r="K192" s="41">
        <v>7.1980000000000004E-4</v>
      </c>
      <c r="L192" s="42">
        <f t="shared" si="163"/>
        <v>7.2153167602245391E-7</v>
      </c>
      <c r="M192" s="43">
        <f t="shared" si="164"/>
        <v>7.2153167602245389</v>
      </c>
      <c r="N192" s="39">
        <f t="shared" si="165"/>
        <v>1021530.2037232566</v>
      </c>
      <c r="O192" s="39">
        <v>9.8209999999999997</v>
      </c>
      <c r="P192" s="44">
        <v>1</v>
      </c>
      <c r="Q192" s="44">
        <v>0</v>
      </c>
      <c r="R192" s="44">
        <v>2</v>
      </c>
      <c r="S192" s="44">
        <v>0</v>
      </c>
      <c r="T192" s="44">
        <v>0</v>
      </c>
      <c r="U192" s="44">
        <v>1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44">
        <v>0</v>
      </c>
      <c r="AP192" s="44">
        <v>0</v>
      </c>
      <c r="AQ192" s="44">
        <v>0</v>
      </c>
      <c r="AR192" s="44">
        <v>0</v>
      </c>
      <c r="AS192" s="44">
        <v>0</v>
      </c>
      <c r="AT192" s="44">
        <v>1</v>
      </c>
      <c r="AU192" s="44">
        <v>1</v>
      </c>
      <c r="AV192" s="44">
        <v>0</v>
      </c>
      <c r="AW192" s="44">
        <v>1</v>
      </c>
      <c r="AX192" s="43">
        <f>MMULT(Q192:AW192,Datos!$C$2:$C$34)</f>
        <v>1.9591000000000001</v>
      </c>
      <c r="AY192" s="39">
        <f>(AX192*J192*H192^2/2)</f>
        <v>4686.7445075880005</v>
      </c>
      <c r="AZ192" s="39">
        <v>0</v>
      </c>
      <c r="BA192" s="39">
        <f t="shared" si="166"/>
        <v>2.19</v>
      </c>
      <c r="BB192" s="42">
        <v>1.3917251E-2</v>
      </c>
      <c r="BC192" s="45">
        <f t="shared" si="167"/>
        <v>-1.8577837934685704E-8</v>
      </c>
      <c r="BD192" s="46">
        <f t="shared" si="168"/>
        <v>1.0108348059454207E-2</v>
      </c>
      <c r="BE192" s="42">
        <f t="shared" si="169"/>
        <v>99.129031497246601</v>
      </c>
      <c r="BF192" s="42">
        <f t="shared" si="170"/>
        <v>4.5504619748175085E-5</v>
      </c>
      <c r="BG192" s="42">
        <f t="shared" si="171"/>
        <v>0.44624787925344117</v>
      </c>
      <c r="BH192" s="39">
        <f t="shared" si="172"/>
        <v>0</v>
      </c>
      <c r="BI192" s="39">
        <f t="shared" si="173"/>
        <v>1</v>
      </c>
      <c r="BJ192" s="39">
        <f t="shared" si="174"/>
        <v>99.129031497246601</v>
      </c>
      <c r="BK192" s="39">
        <f t="shared" si="175"/>
        <v>973.54621833445879</v>
      </c>
      <c r="BL192" s="39">
        <f t="shared" si="176"/>
        <v>5660.2907259224594</v>
      </c>
      <c r="BM192" s="14"/>
      <c r="BN192" s="59"/>
      <c r="BO192" s="14"/>
      <c r="BP192" s="14"/>
      <c r="BQ192" s="14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</row>
    <row r="193" spans="1:119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47">
        <f>SUM(BL187:BL192)</f>
        <v>132248.08958572464</v>
      </c>
      <c r="BM193" s="47" t="s">
        <v>85</v>
      </c>
      <c r="BN193" s="59"/>
      <c r="BO193" s="14"/>
      <c r="BP193" s="14"/>
      <c r="BQ193" s="14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</row>
    <row r="195" spans="1:119" x14ac:dyDescent="0.25">
      <c r="BL195" s="54" t="s">
        <v>65</v>
      </c>
    </row>
    <row r="196" spans="1:119" x14ac:dyDescent="0.25">
      <c r="BL196" s="55" t="s">
        <v>66</v>
      </c>
      <c r="BM196" s="53">
        <v>107.5</v>
      </c>
      <c r="BN196" s="60" t="s">
        <v>74</v>
      </c>
    </row>
    <row r="197" spans="1:119" x14ac:dyDescent="0.25">
      <c r="BL197" s="56" t="s">
        <v>67</v>
      </c>
      <c r="BM197" s="51">
        <v>94.35</v>
      </c>
      <c r="BN197" s="61" t="s">
        <v>74</v>
      </c>
    </row>
    <row r="198" spans="1:119" x14ac:dyDescent="0.25">
      <c r="BL198" s="56" t="s">
        <v>91</v>
      </c>
      <c r="BM198" s="51">
        <f>BM196-BM197</f>
        <v>13.150000000000006</v>
      </c>
      <c r="BN198" s="61" t="s">
        <v>81</v>
      </c>
    </row>
    <row r="199" spans="1:119" ht="17.25" x14ac:dyDescent="0.25">
      <c r="BL199" s="56" t="s">
        <v>1</v>
      </c>
      <c r="BM199" s="51">
        <f>J187</f>
        <v>997.6</v>
      </c>
      <c r="BN199" s="61" t="s">
        <v>75</v>
      </c>
    </row>
    <row r="200" spans="1:119" x14ac:dyDescent="0.25">
      <c r="BL200" s="56" t="s">
        <v>94</v>
      </c>
      <c r="BM200" s="51">
        <f>BM199*BM198*9.81</f>
        <v>128691.89640000007</v>
      </c>
      <c r="BN200" s="61" t="s">
        <v>85</v>
      </c>
    </row>
    <row r="201" spans="1:119" x14ac:dyDescent="0.25">
      <c r="BL201" s="56" t="s">
        <v>95</v>
      </c>
      <c r="BM201" s="51">
        <f>BL193+BM200</f>
        <v>260939.98598572472</v>
      </c>
      <c r="BN201" s="61" t="s">
        <v>85</v>
      </c>
    </row>
    <row r="202" spans="1:119" ht="17.25" x14ac:dyDescent="0.25">
      <c r="BL202" s="57" t="s">
        <v>70</v>
      </c>
      <c r="BM202" s="52">
        <f>BM201/98100</f>
        <v>2.6599386950634529</v>
      </c>
      <c r="BN202" s="62" t="s">
        <v>87</v>
      </c>
    </row>
    <row r="203" spans="1:119" x14ac:dyDescent="0.25">
      <c r="A203" s="69" t="s">
        <v>2</v>
      </c>
      <c r="C203" s="19">
        <v>3100</v>
      </c>
      <c r="D203" s="19" t="s">
        <v>79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59"/>
      <c r="BO203" s="14"/>
      <c r="BP203" s="14"/>
      <c r="BQ203" s="14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</row>
    <row r="204" spans="1:119" x14ac:dyDescent="0.25">
      <c r="A204" s="71" t="s">
        <v>88</v>
      </c>
      <c r="C204" s="39">
        <f>C203/3600</f>
        <v>0.86111111111111116</v>
      </c>
      <c r="D204" s="39" t="s">
        <v>80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59"/>
      <c r="BO204" s="14"/>
      <c r="BP204" s="14"/>
      <c r="BQ204" s="14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</row>
    <row r="205" spans="1:119" x14ac:dyDescent="0.25">
      <c r="A205" s="17" t="s">
        <v>4</v>
      </c>
      <c r="B205" s="18">
        <v>1</v>
      </c>
      <c r="C205" s="19">
        <f>ROUND(C203/3.6,2)</f>
        <v>861.11</v>
      </c>
      <c r="D205" s="19">
        <v>24</v>
      </c>
      <c r="E205" s="19">
        <v>609.4</v>
      </c>
      <c r="F205" s="19">
        <v>9.52</v>
      </c>
      <c r="G205" s="19">
        <f t="shared" ref="G205:G210" si="177">E205-(F205*2)</f>
        <v>590.36</v>
      </c>
      <c r="H205" s="19">
        <f t="shared" ref="H205:H210" si="178">ROUND(0.001*C205/(PI()*(G205/2000)^2),2)</f>
        <v>3.15</v>
      </c>
      <c r="I205" s="20">
        <v>4.6E-5</v>
      </c>
      <c r="J205" s="19">
        <v>997.6</v>
      </c>
      <c r="K205" s="21">
        <v>7.1980000000000004E-4</v>
      </c>
      <c r="L205" s="22">
        <f t="shared" ref="L205:L210" si="179">K205/J205</f>
        <v>7.2153167602245391E-7</v>
      </c>
      <c r="M205" s="23">
        <f t="shared" ref="M205:M210" si="180">L205*10^7</f>
        <v>7.2153167602245389</v>
      </c>
      <c r="N205" s="19">
        <f t="shared" ref="N205:N210" si="181">J205*H205*(G205*0.001)/K205</f>
        <v>2577342.1483745482</v>
      </c>
      <c r="O205" s="19">
        <v>510.76499999999999</v>
      </c>
      <c r="P205" s="24">
        <v>1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>
        <v>12</v>
      </c>
      <c r="AF205" s="24">
        <v>0</v>
      </c>
      <c r="AG205" s="24">
        <v>1</v>
      </c>
      <c r="AH205" s="24">
        <v>1</v>
      </c>
      <c r="AI205" s="24">
        <v>2</v>
      </c>
      <c r="AJ205" s="24">
        <v>1</v>
      </c>
      <c r="AK205" s="24">
        <v>1</v>
      </c>
      <c r="AL205" s="24">
        <v>1</v>
      </c>
      <c r="AM205" s="24">
        <v>1</v>
      </c>
      <c r="AN205" s="24">
        <v>1</v>
      </c>
      <c r="AO205" s="24">
        <v>0</v>
      </c>
      <c r="AP205" s="24">
        <v>0</v>
      </c>
      <c r="AQ205" s="24">
        <v>0</v>
      </c>
      <c r="AR205" s="24">
        <v>0</v>
      </c>
      <c r="AS205" s="24">
        <v>1</v>
      </c>
      <c r="AT205" s="24">
        <v>0</v>
      </c>
      <c r="AU205" s="24">
        <v>0</v>
      </c>
      <c r="AV205" s="24">
        <v>0</v>
      </c>
      <c r="AW205" s="24">
        <v>0</v>
      </c>
      <c r="AX205" s="23">
        <f>MMULT(Q205:AW205,Datos!$C$2:$C$34)</f>
        <v>4.8997999999999999</v>
      </c>
      <c r="AY205" s="19">
        <f>(AX205*J205*(H205^2/2))</f>
        <v>24250.790831399998</v>
      </c>
      <c r="AZ205" s="19">
        <v>0</v>
      </c>
      <c r="BA205" s="19">
        <f t="shared" ref="BA205:BA210" si="182">H205</f>
        <v>3.15</v>
      </c>
      <c r="BB205" s="22">
        <v>1.22110729E-2</v>
      </c>
      <c r="BC205" s="25">
        <f t="shared" ref="BC205:BC210" si="183">-2*LOG((I205/(3.7*(G205/1000)))+(2.51/(N205*SQRT(BB205))))-(1/SQRT(BB205))</f>
        <v>-1.8434786142051962E-8</v>
      </c>
      <c r="BD205" s="26">
        <f t="shared" ref="BD205:BD210" si="184">BB205*(1/(G205*0.001))*(H205^2/(2*9.81))</f>
        <v>1.0460658021951773E-2</v>
      </c>
      <c r="BE205" s="22">
        <f t="shared" ref="BE205:BE210" si="185">BD205*9806.65</f>
        <v>102.58401199097335</v>
      </c>
      <c r="BF205" s="22">
        <f t="shared" ref="BF205:BF210" si="186">(32*K205*H205)/((G205*0.001)^2*J205*9.81)</f>
        <v>2.1272232860232198E-5</v>
      </c>
      <c r="BG205" s="22">
        <f t="shared" ref="BG205:BG210" si="187">BF205*9806.65</f>
        <v>0.20860934237879608</v>
      </c>
      <c r="BH205" s="19">
        <f t="shared" ref="BH205:BH210" si="188">IF(N205&lt;2100,1,IF(N205&gt;4000,0,1-(N205-2100)/(4000-2100)))</f>
        <v>0</v>
      </c>
      <c r="BI205" s="19">
        <f t="shared" ref="BI205:BI210" si="189">IF(N205&gt;4000,1,IF(N205&lt;2100,0,(N205-2100)/(4000-2100)))</f>
        <v>1</v>
      </c>
      <c r="BJ205" s="19">
        <f t="shared" ref="BJ205:BJ210" si="190">(BH205*BF205)+(BI205*BE205)</f>
        <v>102.58401199097335</v>
      </c>
      <c r="BK205" s="19">
        <f t="shared" ref="BK205:BK210" si="191">BJ205*O205*P205</f>
        <v>52396.322884569505</v>
      </c>
      <c r="BL205" s="19">
        <f t="shared" ref="BL205:BL210" si="192">B205*(AY205+AZ205+BK205)</f>
        <v>76647.113715969506</v>
      </c>
      <c r="BM205" s="14"/>
      <c r="BN205" s="59"/>
      <c r="BO205" s="14"/>
      <c r="BP205" s="14"/>
      <c r="BQ205" s="14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</row>
    <row r="206" spans="1:119" x14ac:dyDescent="0.25">
      <c r="A206" s="27" t="s">
        <v>5</v>
      </c>
      <c r="B206" s="28">
        <v>1</v>
      </c>
      <c r="C206" s="29">
        <f>C205</f>
        <v>861.11</v>
      </c>
      <c r="D206" s="29">
        <v>24</v>
      </c>
      <c r="E206" s="29">
        <v>609.4</v>
      </c>
      <c r="F206" s="29">
        <v>9.52</v>
      </c>
      <c r="G206" s="29">
        <f t="shared" si="177"/>
        <v>590.36</v>
      </c>
      <c r="H206" s="29">
        <f t="shared" si="178"/>
        <v>3.15</v>
      </c>
      <c r="I206" s="30">
        <v>4.6E-5</v>
      </c>
      <c r="J206" s="29">
        <v>997.6</v>
      </c>
      <c r="K206" s="31">
        <v>7.1980000000000004E-4</v>
      </c>
      <c r="L206" s="32">
        <f t="shared" si="179"/>
        <v>7.2153167602245391E-7</v>
      </c>
      <c r="M206" s="33">
        <f t="shared" si="180"/>
        <v>7.2153167602245389</v>
      </c>
      <c r="N206" s="29">
        <f t="shared" si="181"/>
        <v>2577342.1483745482</v>
      </c>
      <c r="O206" s="29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3">
        <f>MMULT(Q206:AW206,Datos!$C$2:$C$34)</f>
        <v>0</v>
      </c>
      <c r="AY206" s="29">
        <f>(AX206*J206*H206^2/2)</f>
        <v>0</v>
      </c>
      <c r="AZ206" s="29">
        <f>0.00212*C203^2</f>
        <v>20373.2</v>
      </c>
      <c r="BA206" s="29">
        <f t="shared" si="182"/>
        <v>3.15</v>
      </c>
      <c r="BB206" s="32">
        <f>BB205</f>
        <v>1.22110729E-2</v>
      </c>
      <c r="BC206" s="35">
        <f t="shared" si="183"/>
        <v>-1.8434786142051962E-8</v>
      </c>
      <c r="BD206" s="36">
        <f t="shared" si="184"/>
        <v>1.0460658021951773E-2</v>
      </c>
      <c r="BE206" s="32">
        <f t="shared" si="185"/>
        <v>102.58401199097335</v>
      </c>
      <c r="BF206" s="32">
        <f t="shared" si="186"/>
        <v>2.1272232860232198E-5</v>
      </c>
      <c r="BG206" s="32">
        <f t="shared" si="187"/>
        <v>0.20860934237879608</v>
      </c>
      <c r="BH206" s="29">
        <f t="shared" si="188"/>
        <v>0</v>
      </c>
      <c r="BI206" s="29">
        <f t="shared" si="189"/>
        <v>1</v>
      </c>
      <c r="BJ206" s="29">
        <f t="shared" si="190"/>
        <v>102.58401199097335</v>
      </c>
      <c r="BK206" s="29">
        <f t="shared" si="191"/>
        <v>0</v>
      </c>
      <c r="BL206" s="29">
        <f t="shared" si="192"/>
        <v>20373.2</v>
      </c>
      <c r="BM206" s="14"/>
      <c r="BN206" s="59"/>
      <c r="BO206" s="14"/>
      <c r="BP206" s="14"/>
      <c r="BQ206" s="14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</row>
    <row r="207" spans="1:119" x14ac:dyDescent="0.25">
      <c r="A207" s="27" t="s">
        <v>6</v>
      </c>
      <c r="B207" s="28">
        <v>1</v>
      </c>
      <c r="C207" s="29">
        <f>C206</f>
        <v>861.11</v>
      </c>
      <c r="D207" s="29">
        <v>24</v>
      </c>
      <c r="E207" s="29">
        <v>609.4</v>
      </c>
      <c r="F207" s="29">
        <v>9.52</v>
      </c>
      <c r="G207" s="29">
        <f t="shared" si="177"/>
        <v>590.36</v>
      </c>
      <c r="H207" s="29">
        <f t="shared" si="178"/>
        <v>3.15</v>
      </c>
      <c r="I207" s="30">
        <v>4.6E-5</v>
      </c>
      <c r="J207" s="29">
        <v>997.6</v>
      </c>
      <c r="K207" s="31">
        <v>7.1980000000000004E-4</v>
      </c>
      <c r="L207" s="32">
        <f t="shared" si="179"/>
        <v>7.2153167602245391E-7</v>
      </c>
      <c r="M207" s="33">
        <f t="shared" si="180"/>
        <v>7.2153167602245389</v>
      </c>
      <c r="N207" s="29">
        <f t="shared" si="181"/>
        <v>2577342.1483745482</v>
      </c>
      <c r="O207" s="29">
        <v>442.99799999999999</v>
      </c>
      <c r="P207" s="34">
        <v>1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6</v>
      </c>
      <c r="AF207" s="34">
        <v>0</v>
      </c>
      <c r="AG207" s="34">
        <v>0</v>
      </c>
      <c r="AH207" s="34">
        <v>1</v>
      </c>
      <c r="AI207" s="34">
        <v>1</v>
      </c>
      <c r="AJ207" s="34">
        <v>0</v>
      </c>
      <c r="AK207" s="34">
        <v>1</v>
      </c>
      <c r="AL207" s="34">
        <v>1</v>
      </c>
      <c r="AM207" s="34">
        <v>1</v>
      </c>
      <c r="AN207" s="34">
        <v>1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3">
        <f>MMULT(Q207:AW207,Datos!$C$2:$C$34)</f>
        <v>2.0648999999999997</v>
      </c>
      <c r="AY207" s="29">
        <f>(AX207*J207*H207^2/2)</f>
        <v>10219.898360699999</v>
      </c>
      <c r="AZ207" s="29">
        <v>0</v>
      </c>
      <c r="BA207" s="29">
        <f t="shared" si="182"/>
        <v>3.15</v>
      </c>
      <c r="BB207" s="32">
        <f>BB206</f>
        <v>1.22110729E-2</v>
      </c>
      <c r="BC207" s="35">
        <f t="shared" si="183"/>
        <v>-1.8434786142051962E-8</v>
      </c>
      <c r="BD207" s="36">
        <f t="shared" si="184"/>
        <v>1.0460658021951773E-2</v>
      </c>
      <c r="BE207" s="32">
        <f t="shared" si="185"/>
        <v>102.58401199097335</v>
      </c>
      <c r="BF207" s="32">
        <f t="shared" si="186"/>
        <v>2.1272232860232198E-5</v>
      </c>
      <c r="BG207" s="32">
        <f t="shared" si="187"/>
        <v>0.20860934237879608</v>
      </c>
      <c r="BH207" s="29">
        <f t="shared" si="188"/>
        <v>0</v>
      </c>
      <c r="BI207" s="29">
        <f t="shared" si="189"/>
        <v>1</v>
      </c>
      <c r="BJ207" s="29">
        <f t="shared" si="190"/>
        <v>102.58401199097335</v>
      </c>
      <c r="BK207" s="29">
        <f t="shared" si="191"/>
        <v>45444.512143977212</v>
      </c>
      <c r="BL207" s="29">
        <f t="shared" si="192"/>
        <v>55664.410504677209</v>
      </c>
      <c r="BM207" s="14"/>
      <c r="BN207" s="59"/>
      <c r="BO207" s="14"/>
      <c r="BP207" s="14"/>
      <c r="BQ207" s="14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</row>
    <row r="208" spans="1:119" x14ac:dyDescent="0.25">
      <c r="A208" s="27" t="s">
        <v>7</v>
      </c>
      <c r="B208" s="28">
        <v>1</v>
      </c>
      <c r="C208" s="29">
        <f>C207/2</f>
        <v>430.55500000000001</v>
      </c>
      <c r="D208" s="29">
        <v>24</v>
      </c>
      <c r="E208" s="29">
        <v>609.4</v>
      </c>
      <c r="F208" s="29">
        <v>9.52</v>
      </c>
      <c r="G208" s="29">
        <f t="shared" si="177"/>
        <v>590.36</v>
      </c>
      <c r="H208" s="29">
        <f t="shared" si="178"/>
        <v>1.57</v>
      </c>
      <c r="I208" s="30">
        <v>4.6E-5</v>
      </c>
      <c r="J208" s="29">
        <v>997.6</v>
      </c>
      <c r="K208" s="31">
        <v>7.1980000000000004E-4</v>
      </c>
      <c r="L208" s="32">
        <f t="shared" si="179"/>
        <v>7.2153167602245391E-7</v>
      </c>
      <c r="M208" s="33">
        <f t="shared" si="180"/>
        <v>7.2153167602245389</v>
      </c>
      <c r="N208" s="29">
        <f t="shared" si="181"/>
        <v>1284580.0549041403</v>
      </c>
      <c r="O208" s="29">
        <v>35.426000000000002</v>
      </c>
      <c r="P208" s="34">
        <v>1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0</v>
      </c>
      <c r="AG208" s="34">
        <v>1</v>
      </c>
      <c r="AH208" s="34">
        <v>1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3">
        <f>MMULT(Q208:AW208,Datos!$C$2:$C$34)</f>
        <v>0.91289999999999993</v>
      </c>
      <c r="AY208" s="29">
        <f>(AX208*J208*H208^2/2)</f>
        <v>1122.403356348</v>
      </c>
      <c r="AZ208" s="29">
        <v>0</v>
      </c>
      <c r="BA208" s="29">
        <f t="shared" si="182"/>
        <v>1.57</v>
      </c>
      <c r="BB208" s="32">
        <v>1.28163932E-2</v>
      </c>
      <c r="BC208" s="35">
        <f t="shared" si="183"/>
        <v>-3.0556291719108231E-8</v>
      </c>
      <c r="BD208" s="36">
        <f t="shared" si="184"/>
        <v>2.7274022884669828E-3</v>
      </c>
      <c r="BE208" s="32">
        <f t="shared" si="185"/>
        <v>26.746679652194736</v>
      </c>
      <c r="BF208" s="32">
        <f t="shared" si="186"/>
        <v>1.0602350981131605E-5</v>
      </c>
      <c r="BG208" s="32">
        <f t="shared" si="187"/>
        <v>0.10397354524911426</v>
      </c>
      <c r="BH208" s="29">
        <f t="shared" si="188"/>
        <v>0</v>
      </c>
      <c r="BI208" s="29">
        <f t="shared" si="189"/>
        <v>1</v>
      </c>
      <c r="BJ208" s="29">
        <f t="shared" si="190"/>
        <v>26.746679652194736</v>
      </c>
      <c r="BK208" s="29">
        <f t="shared" si="191"/>
        <v>947.52787335865071</v>
      </c>
      <c r="BL208" s="29">
        <f t="shared" si="192"/>
        <v>2069.9312297066508</v>
      </c>
      <c r="BM208" s="14"/>
      <c r="BN208" s="59"/>
      <c r="BO208" s="14"/>
      <c r="BP208" s="14"/>
      <c r="BQ208" s="14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</row>
    <row r="209" spans="1:119" x14ac:dyDescent="0.25">
      <c r="A209" s="27" t="s">
        <v>8</v>
      </c>
      <c r="B209" s="28">
        <v>1</v>
      </c>
      <c r="C209" s="29">
        <f>C208/2</f>
        <v>215.2775</v>
      </c>
      <c r="D209" s="29">
        <v>24</v>
      </c>
      <c r="E209" s="29">
        <v>609.4</v>
      </c>
      <c r="F209" s="29">
        <v>9.52</v>
      </c>
      <c r="G209" s="29">
        <f t="shared" si="177"/>
        <v>590.36</v>
      </c>
      <c r="H209" s="29">
        <f t="shared" si="178"/>
        <v>0.79</v>
      </c>
      <c r="I209" s="30">
        <v>4.6E-5</v>
      </c>
      <c r="J209" s="29">
        <v>997.6</v>
      </c>
      <c r="K209" s="31">
        <v>7.1980000000000004E-4</v>
      </c>
      <c r="L209" s="32">
        <f t="shared" si="179"/>
        <v>7.2153167602245391E-7</v>
      </c>
      <c r="M209" s="33">
        <f t="shared" si="180"/>
        <v>7.2153167602245389</v>
      </c>
      <c r="N209" s="29">
        <f t="shared" si="181"/>
        <v>646381.04673520417</v>
      </c>
      <c r="O209" s="29">
        <v>12.18</v>
      </c>
      <c r="P209" s="34">
        <v>1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1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3">
        <f>MMULT(Q209:AW209,Datos!$C$2:$C$34)</f>
        <v>0.68469999999999998</v>
      </c>
      <c r="AY209" s="29">
        <f>(AX209*J209*H209^2/2)</f>
        <v>213.14784947600003</v>
      </c>
      <c r="AZ209" s="29">
        <v>0</v>
      </c>
      <c r="BA209" s="29">
        <f t="shared" si="182"/>
        <v>0.79</v>
      </c>
      <c r="BB209" s="32">
        <v>1.37367211E-2</v>
      </c>
      <c r="BC209" s="35">
        <f t="shared" si="183"/>
        <v>-1.4346404952902958E-8</v>
      </c>
      <c r="BD209" s="36">
        <f t="shared" si="184"/>
        <v>7.4015271444369658E-4</v>
      </c>
      <c r="BE209" s="32">
        <f t="shared" si="185"/>
        <v>7.2584186170992773</v>
      </c>
      <c r="BF209" s="32">
        <f t="shared" si="186"/>
        <v>5.3349409395502977E-6</v>
      </c>
      <c r="BG209" s="32">
        <f t="shared" si="187"/>
        <v>5.2317898564840926E-2</v>
      </c>
      <c r="BH209" s="29">
        <f t="shared" si="188"/>
        <v>0</v>
      </c>
      <c r="BI209" s="29">
        <f t="shared" si="189"/>
        <v>1</v>
      </c>
      <c r="BJ209" s="29">
        <f t="shared" si="190"/>
        <v>7.2584186170992773</v>
      </c>
      <c r="BK209" s="29">
        <f t="shared" si="191"/>
        <v>88.40753875626919</v>
      </c>
      <c r="BL209" s="29">
        <f t="shared" si="192"/>
        <v>301.55538823226925</v>
      </c>
      <c r="BM209" s="14"/>
      <c r="BN209" s="59"/>
      <c r="BO209" s="14"/>
      <c r="BP209" s="14"/>
      <c r="BQ209" s="14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</row>
    <row r="210" spans="1:119" x14ac:dyDescent="0.25">
      <c r="A210" s="37" t="s">
        <v>9</v>
      </c>
      <c r="B210" s="38">
        <v>1</v>
      </c>
      <c r="C210" s="39">
        <f>C209</f>
        <v>215.2775</v>
      </c>
      <c r="D210" s="39">
        <v>14</v>
      </c>
      <c r="E210" s="39">
        <v>355.6</v>
      </c>
      <c r="F210" s="39">
        <v>9.52</v>
      </c>
      <c r="G210" s="39">
        <f t="shared" si="177"/>
        <v>336.56</v>
      </c>
      <c r="H210" s="39">
        <f t="shared" si="178"/>
        <v>2.42</v>
      </c>
      <c r="I210" s="40">
        <v>4.6E-5</v>
      </c>
      <c r="J210" s="39">
        <v>997.6</v>
      </c>
      <c r="K210" s="41">
        <v>7.1980000000000004E-4</v>
      </c>
      <c r="L210" s="42">
        <f t="shared" si="179"/>
        <v>7.2153167602245391E-7</v>
      </c>
      <c r="M210" s="43">
        <f t="shared" si="180"/>
        <v>7.2153167602245389</v>
      </c>
      <c r="N210" s="39">
        <f t="shared" si="181"/>
        <v>1128814.1977215894</v>
      </c>
      <c r="O210" s="39">
        <v>9.8209999999999997</v>
      </c>
      <c r="P210" s="44">
        <v>1</v>
      </c>
      <c r="Q210" s="44">
        <v>0</v>
      </c>
      <c r="R210" s="44">
        <v>2</v>
      </c>
      <c r="S210" s="44">
        <v>0</v>
      </c>
      <c r="T210" s="44">
        <v>0</v>
      </c>
      <c r="U210" s="44">
        <v>1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4">
        <v>0</v>
      </c>
      <c r="AQ210" s="44">
        <v>0</v>
      </c>
      <c r="AR210" s="44">
        <v>0</v>
      </c>
      <c r="AS210" s="44">
        <v>0</v>
      </c>
      <c r="AT210" s="44">
        <v>1</v>
      </c>
      <c r="AU210" s="44">
        <v>1</v>
      </c>
      <c r="AV210" s="44">
        <v>0</v>
      </c>
      <c r="AW210" s="44">
        <v>1</v>
      </c>
      <c r="AX210" s="43">
        <f>MMULT(Q210:AW210,Datos!$C$2:$C$34)</f>
        <v>1.9591000000000001</v>
      </c>
      <c r="AY210" s="39">
        <f>(AX210*J210*H210^2/2)</f>
        <v>5722.8686921120006</v>
      </c>
      <c r="AZ210" s="39">
        <v>0</v>
      </c>
      <c r="BA210" s="39">
        <f t="shared" si="182"/>
        <v>2.42</v>
      </c>
      <c r="BB210" s="42">
        <v>1.3821624100000001E-2</v>
      </c>
      <c r="BC210" s="45">
        <f t="shared" si="183"/>
        <v>-1.3898089790131962E-8</v>
      </c>
      <c r="BD210" s="46">
        <f t="shared" si="184"/>
        <v>1.2258245289457379E-2</v>
      </c>
      <c r="BE210" s="42">
        <f t="shared" si="185"/>
        <v>120.2123211678572</v>
      </c>
      <c r="BF210" s="42">
        <f t="shared" si="186"/>
        <v>5.0283643739992559E-5</v>
      </c>
      <c r="BG210" s="42">
        <f t="shared" si="187"/>
        <v>0.493114094882798</v>
      </c>
      <c r="BH210" s="39">
        <f t="shared" si="188"/>
        <v>0</v>
      </c>
      <c r="BI210" s="39">
        <f t="shared" si="189"/>
        <v>1</v>
      </c>
      <c r="BJ210" s="39">
        <f t="shared" si="190"/>
        <v>120.2123211678572</v>
      </c>
      <c r="BK210" s="39">
        <f t="shared" si="191"/>
        <v>1180.6052061895255</v>
      </c>
      <c r="BL210" s="39">
        <f t="shared" si="192"/>
        <v>6903.4738983015259</v>
      </c>
      <c r="BM210" s="14"/>
      <c r="BN210" s="59"/>
      <c r="BO210" s="14"/>
      <c r="BP210" s="14"/>
      <c r="BQ210" s="14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</row>
    <row r="211" spans="1:119" x14ac:dyDescent="0.25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47">
        <f>SUM(BL205:BL210)</f>
        <v>161959.68473688714</v>
      </c>
      <c r="BM211" s="47" t="s">
        <v>85</v>
      </c>
      <c r="BN211" s="59"/>
      <c r="BO211" s="14"/>
      <c r="BP211" s="14"/>
      <c r="BQ211" s="14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</row>
    <row r="213" spans="1:119" x14ac:dyDescent="0.25">
      <c r="BL213" s="54" t="s">
        <v>65</v>
      </c>
    </row>
    <row r="214" spans="1:119" x14ac:dyDescent="0.25">
      <c r="BL214" s="55" t="s">
        <v>66</v>
      </c>
      <c r="BM214" s="53">
        <v>107.5</v>
      </c>
      <c r="BN214" s="60" t="s">
        <v>74</v>
      </c>
    </row>
    <row r="215" spans="1:119" x14ac:dyDescent="0.25">
      <c r="BL215" s="56" t="s">
        <v>67</v>
      </c>
      <c r="BM215" s="51">
        <v>94.35</v>
      </c>
      <c r="BN215" s="61" t="s">
        <v>74</v>
      </c>
    </row>
    <row r="216" spans="1:119" x14ac:dyDescent="0.25">
      <c r="BL216" s="56" t="s">
        <v>91</v>
      </c>
      <c r="BM216" s="51">
        <f>BM214-BM215</f>
        <v>13.150000000000006</v>
      </c>
      <c r="BN216" s="61" t="s">
        <v>81</v>
      </c>
    </row>
    <row r="217" spans="1:119" ht="17.25" x14ac:dyDescent="0.25">
      <c r="BL217" s="56" t="s">
        <v>1</v>
      </c>
      <c r="BM217" s="51">
        <f>J205</f>
        <v>997.6</v>
      </c>
      <c r="BN217" s="61" t="s">
        <v>75</v>
      </c>
    </row>
    <row r="218" spans="1:119" x14ac:dyDescent="0.25">
      <c r="BL218" s="56" t="s">
        <v>94</v>
      </c>
      <c r="BM218" s="51">
        <f>BM217*BM216*9.81</f>
        <v>128691.89640000007</v>
      </c>
      <c r="BN218" s="61" t="s">
        <v>85</v>
      </c>
    </row>
    <row r="219" spans="1:119" x14ac:dyDescent="0.25">
      <c r="BL219" s="56" t="s">
        <v>95</v>
      </c>
      <c r="BM219" s="51">
        <f>BL211+BM218</f>
        <v>290651.58113688719</v>
      </c>
      <c r="BN219" s="61" t="s">
        <v>85</v>
      </c>
    </row>
    <row r="220" spans="1:119" ht="17.25" x14ac:dyDescent="0.25">
      <c r="BL220" s="57" t="s">
        <v>70</v>
      </c>
      <c r="BM220" s="52">
        <f>BM219/98100</f>
        <v>2.9628091859009906</v>
      </c>
      <c r="BN220" s="62" t="s">
        <v>87</v>
      </c>
    </row>
    <row r="221" spans="1:119" x14ac:dyDescent="0.25">
      <c r="A221" s="69" t="s">
        <v>2</v>
      </c>
      <c r="C221" s="19">
        <v>3400</v>
      </c>
      <c r="D221" s="19" t="s">
        <v>79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59"/>
      <c r="BO221" s="14"/>
      <c r="BP221" s="14"/>
      <c r="BQ221" s="14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</row>
    <row r="222" spans="1:119" x14ac:dyDescent="0.25">
      <c r="A222" s="71" t="s">
        <v>88</v>
      </c>
      <c r="C222" s="39">
        <f>C221/3600</f>
        <v>0.94444444444444442</v>
      </c>
      <c r="D222" s="39" t="s">
        <v>80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59"/>
      <c r="BO222" s="14"/>
      <c r="BP222" s="14"/>
      <c r="BQ222" s="14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</row>
    <row r="223" spans="1:119" x14ac:dyDescent="0.25">
      <c r="A223" s="17" t="s">
        <v>4</v>
      </c>
      <c r="B223" s="18">
        <v>1</v>
      </c>
      <c r="C223" s="19">
        <f>ROUND(C221/3.6,2)</f>
        <v>944.44</v>
      </c>
      <c r="D223" s="19">
        <v>24</v>
      </c>
      <c r="E223" s="19">
        <v>609.4</v>
      </c>
      <c r="F223" s="19">
        <v>9.52</v>
      </c>
      <c r="G223" s="19">
        <f t="shared" ref="G223:G228" si="193">E223-(F223*2)</f>
        <v>590.36</v>
      </c>
      <c r="H223" s="19">
        <f t="shared" ref="H223:H228" si="194">ROUND(0.001*C223/(PI()*(G223/2000)^2),2)</f>
        <v>3.45</v>
      </c>
      <c r="I223" s="20">
        <v>4.6E-5</v>
      </c>
      <c r="J223" s="19">
        <v>997.6</v>
      </c>
      <c r="K223" s="21">
        <v>7.1980000000000004E-4</v>
      </c>
      <c r="L223" s="22">
        <f t="shared" ref="L223:L228" si="195">K223/J223</f>
        <v>7.2153167602245391E-7</v>
      </c>
      <c r="M223" s="23">
        <f t="shared" ref="M223:M228" si="196">L223*10^7</f>
        <v>7.2153167602245389</v>
      </c>
      <c r="N223" s="19">
        <f t="shared" ref="N223:N228" si="197">J223*H223*(G223*0.001)/K223</f>
        <v>2822803.3053626008</v>
      </c>
      <c r="O223" s="19">
        <v>510.76499999999999</v>
      </c>
      <c r="P223" s="24">
        <v>1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12</v>
      </c>
      <c r="AF223" s="24">
        <v>0</v>
      </c>
      <c r="AG223" s="24">
        <v>1</v>
      </c>
      <c r="AH223" s="24">
        <v>1</v>
      </c>
      <c r="AI223" s="24">
        <v>2</v>
      </c>
      <c r="AJ223" s="24">
        <v>1</v>
      </c>
      <c r="AK223" s="24">
        <v>1</v>
      </c>
      <c r="AL223" s="24">
        <v>1</v>
      </c>
      <c r="AM223" s="24">
        <v>1</v>
      </c>
      <c r="AN223" s="24">
        <v>1</v>
      </c>
      <c r="AO223" s="24">
        <v>0</v>
      </c>
      <c r="AP223" s="24">
        <v>0</v>
      </c>
      <c r="AQ223" s="24">
        <v>0</v>
      </c>
      <c r="AR223" s="24">
        <v>0</v>
      </c>
      <c r="AS223" s="24">
        <v>1</v>
      </c>
      <c r="AT223" s="24">
        <v>0</v>
      </c>
      <c r="AU223" s="24">
        <v>0</v>
      </c>
      <c r="AV223" s="24">
        <v>0</v>
      </c>
      <c r="AW223" s="24">
        <v>0</v>
      </c>
      <c r="AX223" s="23">
        <f>MMULT(Q223:AW223,Datos!$C$2:$C$34)</f>
        <v>4.8997999999999999</v>
      </c>
      <c r="AY223" s="19">
        <f>(AX223*J223*(H223^2/2))</f>
        <v>29089.950906600003</v>
      </c>
      <c r="AZ223" s="19">
        <v>0</v>
      </c>
      <c r="BA223" s="19">
        <f t="shared" ref="BA223:BA228" si="198">H223</f>
        <v>3.45</v>
      </c>
      <c r="BB223" s="22">
        <v>1.21519417E-2</v>
      </c>
      <c r="BC223" s="25">
        <f t="shared" ref="BC223:BC228" si="199">-2*LOG((I223/(3.7*(G223/1000)))+(2.51/(N223*SQRT(BB223))))-(1/SQRT(BB223))</f>
        <v>-2.5528240854555406E-8</v>
      </c>
      <c r="BD223" s="26">
        <f t="shared" ref="BD223:BD228" si="200">BB223*(1/(G223*0.001))*(H223^2/(2*9.81))</f>
        <v>1.2487282599025257E-2</v>
      </c>
      <c r="BE223" s="22">
        <f t="shared" ref="BE223:BE228" si="201">BD223*9806.65</f>
        <v>122.45840989973104</v>
      </c>
      <c r="BF223" s="22">
        <f t="shared" ref="BF223:BF228" si="202">(32*K223*H223)/((G223*0.001)^2*J223*9.81)</f>
        <v>2.3298159799301934E-5</v>
      </c>
      <c r="BG223" s="22">
        <f t="shared" ref="BG223:BG228" si="203">BF223*9806.65</f>
        <v>0.22847689879582431</v>
      </c>
      <c r="BH223" s="19">
        <f t="shared" ref="BH223:BH228" si="204">IF(N223&lt;2100,1,IF(N223&gt;4000,0,1-(N223-2100)/(4000-2100)))</f>
        <v>0</v>
      </c>
      <c r="BI223" s="19">
        <f t="shared" ref="BI223:BI228" si="205">IF(N223&gt;4000,1,IF(N223&lt;2100,0,(N223-2100)/(4000-2100)))</f>
        <v>1</v>
      </c>
      <c r="BJ223" s="19">
        <f t="shared" ref="BJ223:BJ228" si="206">(BH223*BF223)+(BI223*BE223)</f>
        <v>122.45840989973104</v>
      </c>
      <c r="BK223" s="19">
        <f t="shared" ref="BK223:BK228" si="207">BJ223*O223*P223</f>
        <v>62547.469732436119</v>
      </c>
      <c r="BL223" s="19">
        <f t="shared" ref="BL223:BL228" si="208">B223*(AY223+AZ223+BK223)</f>
        <v>91637.420639036121</v>
      </c>
      <c r="BM223" s="14"/>
      <c r="BN223" s="59"/>
      <c r="BO223" s="14"/>
      <c r="BP223" s="14"/>
      <c r="BQ223" s="14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</row>
    <row r="224" spans="1:119" x14ac:dyDescent="0.25">
      <c r="A224" s="27" t="s">
        <v>5</v>
      </c>
      <c r="B224" s="28">
        <v>1</v>
      </c>
      <c r="C224" s="29">
        <f>C223</f>
        <v>944.44</v>
      </c>
      <c r="D224" s="29">
        <v>24</v>
      </c>
      <c r="E224" s="29">
        <v>609.4</v>
      </c>
      <c r="F224" s="29">
        <v>9.52</v>
      </c>
      <c r="G224" s="29">
        <f t="shared" si="193"/>
        <v>590.36</v>
      </c>
      <c r="H224" s="29">
        <f t="shared" si="194"/>
        <v>3.45</v>
      </c>
      <c r="I224" s="30">
        <v>4.6E-5</v>
      </c>
      <c r="J224" s="29">
        <v>997.6</v>
      </c>
      <c r="K224" s="31">
        <v>7.1980000000000004E-4</v>
      </c>
      <c r="L224" s="32">
        <f t="shared" si="195"/>
        <v>7.2153167602245391E-7</v>
      </c>
      <c r="M224" s="33">
        <f t="shared" si="196"/>
        <v>7.2153167602245389</v>
      </c>
      <c r="N224" s="29">
        <f t="shared" si="197"/>
        <v>2822803.3053626008</v>
      </c>
      <c r="O224" s="29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v>0</v>
      </c>
      <c r="AV224" s="34">
        <v>0</v>
      </c>
      <c r="AW224" s="34">
        <v>0</v>
      </c>
      <c r="AX224" s="33">
        <f>MMULT(Q224:AW224,Datos!$C$2:$C$34)</f>
        <v>0</v>
      </c>
      <c r="AY224" s="29">
        <f>(AX224*J224*H224^2/2)</f>
        <v>0</v>
      </c>
      <c r="AZ224" s="29">
        <f>0.00212*C221^2</f>
        <v>24507.200000000001</v>
      </c>
      <c r="BA224" s="29">
        <f t="shared" si="198"/>
        <v>3.45</v>
      </c>
      <c r="BB224" s="32">
        <f>BB223</f>
        <v>1.21519417E-2</v>
      </c>
      <c r="BC224" s="35">
        <f t="shared" si="199"/>
        <v>-2.5528240854555406E-8</v>
      </c>
      <c r="BD224" s="36">
        <f t="shared" si="200"/>
        <v>1.2487282599025257E-2</v>
      </c>
      <c r="BE224" s="32">
        <f t="shared" si="201"/>
        <v>122.45840989973104</v>
      </c>
      <c r="BF224" s="32">
        <f t="shared" si="202"/>
        <v>2.3298159799301934E-5</v>
      </c>
      <c r="BG224" s="32">
        <f t="shared" si="203"/>
        <v>0.22847689879582431</v>
      </c>
      <c r="BH224" s="29">
        <f t="shared" si="204"/>
        <v>0</v>
      </c>
      <c r="BI224" s="29">
        <f t="shared" si="205"/>
        <v>1</v>
      </c>
      <c r="BJ224" s="29">
        <f t="shared" si="206"/>
        <v>122.45840989973104</v>
      </c>
      <c r="BK224" s="29">
        <f t="shared" si="207"/>
        <v>0</v>
      </c>
      <c r="BL224" s="29">
        <f t="shared" si="208"/>
        <v>24507.200000000001</v>
      </c>
      <c r="BM224" s="14"/>
      <c r="BN224" s="59"/>
      <c r="BO224" s="14"/>
      <c r="BP224" s="14"/>
      <c r="BQ224" s="14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</row>
    <row r="225" spans="1:119" x14ac:dyDescent="0.25">
      <c r="A225" s="27" t="s">
        <v>6</v>
      </c>
      <c r="B225" s="28">
        <v>1</v>
      </c>
      <c r="C225" s="29">
        <f>C224</f>
        <v>944.44</v>
      </c>
      <c r="D225" s="29">
        <v>24</v>
      </c>
      <c r="E225" s="29">
        <v>609.4</v>
      </c>
      <c r="F225" s="29">
        <v>9.52</v>
      </c>
      <c r="G225" s="29">
        <f t="shared" si="193"/>
        <v>590.36</v>
      </c>
      <c r="H225" s="29">
        <f t="shared" si="194"/>
        <v>3.45</v>
      </c>
      <c r="I225" s="30">
        <v>4.6E-5</v>
      </c>
      <c r="J225" s="29">
        <v>997.6</v>
      </c>
      <c r="K225" s="31">
        <v>7.1980000000000004E-4</v>
      </c>
      <c r="L225" s="32">
        <f t="shared" si="195"/>
        <v>7.2153167602245391E-7</v>
      </c>
      <c r="M225" s="33">
        <f t="shared" si="196"/>
        <v>7.2153167602245389</v>
      </c>
      <c r="N225" s="29">
        <f t="shared" si="197"/>
        <v>2822803.3053626008</v>
      </c>
      <c r="O225" s="29">
        <v>442.99799999999999</v>
      </c>
      <c r="P225" s="34">
        <v>1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6</v>
      </c>
      <c r="AF225" s="34">
        <v>0</v>
      </c>
      <c r="AG225" s="34">
        <v>0</v>
      </c>
      <c r="AH225" s="34">
        <v>1</v>
      </c>
      <c r="AI225" s="34">
        <v>1</v>
      </c>
      <c r="AJ225" s="34">
        <v>0</v>
      </c>
      <c r="AK225" s="34">
        <v>1</v>
      </c>
      <c r="AL225" s="34">
        <v>1</v>
      </c>
      <c r="AM225" s="34">
        <v>1</v>
      </c>
      <c r="AN225" s="34">
        <v>1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v>0</v>
      </c>
      <c r="AV225" s="34">
        <v>0</v>
      </c>
      <c r="AW225" s="34">
        <v>0</v>
      </c>
      <c r="AX225" s="33">
        <f>MMULT(Q225:AW225,Datos!$C$2:$C$34)</f>
        <v>2.0648999999999997</v>
      </c>
      <c r="AY225" s="29">
        <f>(AX225*J225*H225^2/2)</f>
        <v>12259.2431583</v>
      </c>
      <c r="AZ225" s="29">
        <v>0</v>
      </c>
      <c r="BA225" s="29">
        <f t="shared" si="198"/>
        <v>3.45</v>
      </c>
      <c r="BB225" s="32">
        <f>BB224</f>
        <v>1.21519417E-2</v>
      </c>
      <c r="BC225" s="35">
        <f t="shared" si="199"/>
        <v>-2.5528240854555406E-8</v>
      </c>
      <c r="BD225" s="36">
        <f t="shared" si="200"/>
        <v>1.2487282599025257E-2</v>
      </c>
      <c r="BE225" s="32">
        <f t="shared" si="201"/>
        <v>122.45840989973104</v>
      </c>
      <c r="BF225" s="32">
        <f t="shared" si="202"/>
        <v>2.3298159799301934E-5</v>
      </c>
      <c r="BG225" s="32">
        <f t="shared" si="203"/>
        <v>0.22847689879582431</v>
      </c>
      <c r="BH225" s="29">
        <f t="shared" si="204"/>
        <v>0</v>
      </c>
      <c r="BI225" s="29">
        <f t="shared" si="205"/>
        <v>1</v>
      </c>
      <c r="BJ225" s="29">
        <f t="shared" si="206"/>
        <v>122.45840989973104</v>
      </c>
      <c r="BK225" s="29">
        <f t="shared" si="207"/>
        <v>54248.830668761046</v>
      </c>
      <c r="BL225" s="29">
        <f t="shared" si="208"/>
        <v>66508.073827061045</v>
      </c>
      <c r="BM225" s="14"/>
      <c r="BN225" s="59"/>
      <c r="BO225" s="14"/>
      <c r="BP225" s="14"/>
      <c r="BQ225" s="14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</row>
    <row r="226" spans="1:119" x14ac:dyDescent="0.25">
      <c r="A226" s="27" t="s">
        <v>7</v>
      </c>
      <c r="B226" s="28">
        <v>1</v>
      </c>
      <c r="C226" s="29">
        <f>C225/2</f>
        <v>472.22</v>
      </c>
      <c r="D226" s="29">
        <v>24</v>
      </c>
      <c r="E226" s="29">
        <v>609.4</v>
      </c>
      <c r="F226" s="29">
        <v>9.52</v>
      </c>
      <c r="G226" s="29">
        <f t="shared" si="193"/>
        <v>590.36</v>
      </c>
      <c r="H226" s="29">
        <f t="shared" si="194"/>
        <v>1.73</v>
      </c>
      <c r="I226" s="30">
        <v>4.6E-5</v>
      </c>
      <c r="J226" s="29">
        <v>997.6</v>
      </c>
      <c r="K226" s="31">
        <v>7.1980000000000004E-4</v>
      </c>
      <c r="L226" s="32">
        <f t="shared" si="195"/>
        <v>7.2153167602245391E-7</v>
      </c>
      <c r="M226" s="33">
        <f t="shared" si="196"/>
        <v>7.2153167602245389</v>
      </c>
      <c r="N226" s="29">
        <f t="shared" si="197"/>
        <v>1415492.6719644344</v>
      </c>
      <c r="O226" s="29">
        <v>35.426000000000002</v>
      </c>
      <c r="P226" s="34">
        <v>1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1</v>
      </c>
      <c r="AH226" s="34">
        <v>1</v>
      </c>
      <c r="AI226" s="34">
        <v>0</v>
      </c>
      <c r="AJ226" s="34">
        <v>0</v>
      </c>
      <c r="AK226" s="34">
        <v>0</v>
      </c>
      <c r="AL226" s="34">
        <v>0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3">
        <f>MMULT(Q226:AW226,Datos!$C$2:$C$34)</f>
        <v>0.91289999999999993</v>
      </c>
      <c r="AY226" s="29">
        <f>(AX226*J226*H226^2/2)</f>
        <v>1362.8305429080001</v>
      </c>
      <c r="AZ226" s="29">
        <v>0</v>
      </c>
      <c r="BA226" s="29">
        <f t="shared" si="198"/>
        <v>1.73</v>
      </c>
      <c r="BB226" s="32">
        <v>1.27140746E-2</v>
      </c>
      <c r="BC226" s="35">
        <f t="shared" si="199"/>
        <v>7.7230666306604689E-11</v>
      </c>
      <c r="BD226" s="36">
        <f t="shared" si="200"/>
        <v>3.2851941021232122E-3</v>
      </c>
      <c r="BE226" s="32">
        <f t="shared" si="201"/>
        <v>32.216748741586599</v>
      </c>
      <c r="BF226" s="32">
        <f t="shared" si="202"/>
        <v>1.1682845348635462E-5</v>
      </c>
      <c r="BG226" s="32">
        <f t="shared" si="203"/>
        <v>0.11456957533819595</v>
      </c>
      <c r="BH226" s="29">
        <f t="shared" si="204"/>
        <v>0</v>
      </c>
      <c r="BI226" s="29">
        <f t="shared" si="205"/>
        <v>1</v>
      </c>
      <c r="BJ226" s="29">
        <f t="shared" si="206"/>
        <v>32.216748741586599</v>
      </c>
      <c r="BK226" s="29">
        <f t="shared" si="207"/>
        <v>1141.310540919447</v>
      </c>
      <c r="BL226" s="29">
        <f t="shared" si="208"/>
        <v>2504.1410838274469</v>
      </c>
      <c r="BM226" s="14"/>
      <c r="BN226" s="59"/>
      <c r="BO226" s="14"/>
      <c r="BP226" s="14"/>
      <c r="BQ226" s="14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</row>
    <row r="227" spans="1:119" x14ac:dyDescent="0.25">
      <c r="A227" s="27" t="s">
        <v>8</v>
      </c>
      <c r="B227" s="28">
        <v>1</v>
      </c>
      <c r="C227" s="29">
        <f>C226/2</f>
        <v>236.11</v>
      </c>
      <c r="D227" s="29">
        <v>24</v>
      </c>
      <c r="E227" s="29">
        <v>609.4</v>
      </c>
      <c r="F227" s="29">
        <v>9.52</v>
      </c>
      <c r="G227" s="29">
        <f t="shared" si="193"/>
        <v>590.36</v>
      </c>
      <c r="H227" s="29">
        <f t="shared" si="194"/>
        <v>0.86</v>
      </c>
      <c r="I227" s="30">
        <v>4.6E-5</v>
      </c>
      <c r="J227" s="29">
        <v>997.6</v>
      </c>
      <c r="K227" s="31">
        <v>7.1980000000000004E-4</v>
      </c>
      <c r="L227" s="32">
        <f t="shared" si="195"/>
        <v>7.2153167602245391E-7</v>
      </c>
      <c r="M227" s="33">
        <f t="shared" si="196"/>
        <v>7.2153167602245389</v>
      </c>
      <c r="N227" s="29">
        <f t="shared" si="197"/>
        <v>703655.31669908308</v>
      </c>
      <c r="O227" s="29">
        <v>12.18</v>
      </c>
      <c r="P227" s="34">
        <v>1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1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3">
        <f>MMULT(Q227:AW227,Datos!$C$2:$C$34)</f>
        <v>0.68469999999999998</v>
      </c>
      <c r="AY227" s="29">
        <f>(AX227*J227*H227^2/2)</f>
        <v>252.59437505599999</v>
      </c>
      <c r="AZ227" s="29">
        <v>0</v>
      </c>
      <c r="BA227" s="29">
        <f t="shared" si="198"/>
        <v>0.86</v>
      </c>
      <c r="BB227" s="32">
        <v>1.36030306E-2</v>
      </c>
      <c r="BC227" s="35">
        <f t="shared" si="199"/>
        <v>-3.0541801976369243E-8</v>
      </c>
      <c r="BD227" s="36">
        <f t="shared" si="200"/>
        <v>8.6859365064071532E-4</v>
      </c>
      <c r="BE227" s="32">
        <f t="shared" si="201"/>
        <v>8.5179939240557712</v>
      </c>
      <c r="BF227" s="32">
        <f t="shared" si="202"/>
        <v>5.8076572253332342E-6</v>
      </c>
      <c r="BG227" s="32">
        <f t="shared" si="203"/>
        <v>5.6953661728814158E-2</v>
      </c>
      <c r="BH227" s="29">
        <f t="shared" si="204"/>
        <v>0</v>
      </c>
      <c r="BI227" s="29">
        <f t="shared" si="205"/>
        <v>1</v>
      </c>
      <c r="BJ227" s="29">
        <f t="shared" si="206"/>
        <v>8.5179939240557712</v>
      </c>
      <c r="BK227" s="29">
        <f t="shared" si="207"/>
        <v>103.74916599499929</v>
      </c>
      <c r="BL227" s="29">
        <f t="shared" si="208"/>
        <v>356.34354105099931</v>
      </c>
      <c r="BM227" s="14"/>
      <c r="BN227" s="59"/>
      <c r="BO227" s="14"/>
      <c r="BP227" s="14"/>
      <c r="BQ227" s="14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</row>
    <row r="228" spans="1:119" x14ac:dyDescent="0.25">
      <c r="A228" s="37" t="s">
        <v>9</v>
      </c>
      <c r="B228" s="38">
        <v>1</v>
      </c>
      <c r="C228" s="39">
        <f>C227</f>
        <v>236.11</v>
      </c>
      <c r="D228" s="39">
        <v>14</v>
      </c>
      <c r="E228" s="39">
        <v>355.6</v>
      </c>
      <c r="F228" s="39">
        <v>9.52</v>
      </c>
      <c r="G228" s="39">
        <f t="shared" si="193"/>
        <v>336.56</v>
      </c>
      <c r="H228" s="39">
        <f t="shared" si="194"/>
        <v>2.65</v>
      </c>
      <c r="I228" s="40">
        <v>4.6E-5</v>
      </c>
      <c r="J228" s="39">
        <v>997.6</v>
      </c>
      <c r="K228" s="41">
        <v>7.1980000000000004E-4</v>
      </c>
      <c r="L228" s="42">
        <f t="shared" si="195"/>
        <v>7.2153167602245391E-7</v>
      </c>
      <c r="M228" s="43">
        <f t="shared" si="196"/>
        <v>7.2153167602245389</v>
      </c>
      <c r="N228" s="39">
        <f t="shared" si="197"/>
        <v>1236098.1917199222</v>
      </c>
      <c r="O228" s="39">
        <v>9.8209999999999997</v>
      </c>
      <c r="P228" s="44">
        <v>1</v>
      </c>
      <c r="Q228" s="44">
        <v>0</v>
      </c>
      <c r="R228" s="44">
        <v>2</v>
      </c>
      <c r="S228" s="44">
        <v>0</v>
      </c>
      <c r="T228" s="44">
        <v>0</v>
      </c>
      <c r="U228" s="44">
        <v>1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4">
        <v>0</v>
      </c>
      <c r="AQ228" s="44">
        <v>0</v>
      </c>
      <c r="AR228" s="44">
        <v>0</v>
      </c>
      <c r="AS228" s="44">
        <v>0</v>
      </c>
      <c r="AT228" s="44">
        <v>1</v>
      </c>
      <c r="AU228" s="44">
        <v>1</v>
      </c>
      <c r="AV228" s="44">
        <v>0</v>
      </c>
      <c r="AW228" s="44">
        <v>1</v>
      </c>
      <c r="AX228" s="43">
        <f>MMULT(Q228:AW228,Datos!$C$2:$C$34)</f>
        <v>1.9591000000000001</v>
      </c>
      <c r="AY228" s="39">
        <f>(AX228*J228*H228^2/2)</f>
        <v>6862.3805393000002</v>
      </c>
      <c r="AZ228" s="39">
        <v>0</v>
      </c>
      <c r="BA228" s="39">
        <f t="shared" si="198"/>
        <v>2.65</v>
      </c>
      <c r="BB228" s="42">
        <v>1.37404283E-2</v>
      </c>
      <c r="BC228" s="45">
        <f t="shared" si="199"/>
        <v>-2.8164167886757241E-8</v>
      </c>
      <c r="BD228" s="46">
        <f t="shared" si="200"/>
        <v>1.461270160757476E-2</v>
      </c>
      <c r="BE228" s="42">
        <f t="shared" si="201"/>
        <v>143.301650219923</v>
      </c>
      <c r="BF228" s="42">
        <f t="shared" si="202"/>
        <v>5.5062667731810039E-5</v>
      </c>
      <c r="BG228" s="42">
        <f t="shared" si="203"/>
        <v>0.53998031051215489</v>
      </c>
      <c r="BH228" s="39">
        <f t="shared" si="204"/>
        <v>0</v>
      </c>
      <c r="BI228" s="39">
        <f t="shared" si="205"/>
        <v>1</v>
      </c>
      <c r="BJ228" s="39">
        <f t="shared" si="206"/>
        <v>143.301650219923</v>
      </c>
      <c r="BK228" s="39">
        <f t="shared" si="207"/>
        <v>1407.3655068098637</v>
      </c>
      <c r="BL228" s="39">
        <f t="shared" si="208"/>
        <v>8269.7460461098635</v>
      </c>
      <c r="BM228" s="14"/>
      <c r="BN228" s="59"/>
      <c r="BO228" s="14"/>
      <c r="BP228" s="14"/>
      <c r="BQ228" s="14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</row>
    <row r="229" spans="1:119" x14ac:dyDescent="0.25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47">
        <f>SUM(BL223:BL228)</f>
        <v>193782.92513708546</v>
      </c>
      <c r="BM229" s="47" t="s">
        <v>85</v>
      </c>
      <c r="BN229" s="59"/>
      <c r="BO229" s="14"/>
      <c r="BP229" s="14"/>
      <c r="BQ229" s="14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</row>
    <row r="231" spans="1:119" x14ac:dyDescent="0.25">
      <c r="BL231" s="54" t="s">
        <v>65</v>
      </c>
    </row>
    <row r="232" spans="1:119" x14ac:dyDescent="0.25">
      <c r="BL232" s="55" t="s">
        <v>66</v>
      </c>
      <c r="BM232" s="53">
        <v>107.5</v>
      </c>
      <c r="BN232" s="60" t="s">
        <v>74</v>
      </c>
    </row>
    <row r="233" spans="1:119" x14ac:dyDescent="0.25">
      <c r="BL233" s="56" t="s">
        <v>67</v>
      </c>
      <c r="BM233" s="51">
        <v>94.35</v>
      </c>
      <c r="BN233" s="61" t="s">
        <v>74</v>
      </c>
    </row>
    <row r="234" spans="1:119" x14ac:dyDescent="0.25">
      <c r="BL234" s="56" t="s">
        <v>91</v>
      </c>
      <c r="BM234" s="51">
        <f>BM232-BM233</f>
        <v>13.150000000000006</v>
      </c>
      <c r="BN234" s="61" t="s">
        <v>81</v>
      </c>
    </row>
    <row r="235" spans="1:119" ht="17.25" x14ac:dyDescent="0.25">
      <c r="BL235" s="56" t="s">
        <v>1</v>
      </c>
      <c r="BM235" s="51">
        <f>J223</f>
        <v>997.6</v>
      </c>
      <c r="BN235" s="61" t="s">
        <v>75</v>
      </c>
    </row>
    <row r="236" spans="1:119" x14ac:dyDescent="0.25">
      <c r="BL236" s="56" t="s">
        <v>94</v>
      </c>
      <c r="BM236" s="51">
        <f>BM235*BM234*9.81</f>
        <v>128691.89640000007</v>
      </c>
      <c r="BN236" s="61" t="s">
        <v>85</v>
      </c>
    </row>
    <row r="237" spans="1:119" x14ac:dyDescent="0.25">
      <c r="BL237" s="56" t="s">
        <v>95</v>
      </c>
      <c r="BM237" s="51">
        <f>BL229+BM236</f>
        <v>322474.82153708552</v>
      </c>
      <c r="BN237" s="61" t="s">
        <v>85</v>
      </c>
    </row>
    <row r="238" spans="1:119" ht="17.25" x14ac:dyDescent="0.25">
      <c r="BL238" s="57" t="s">
        <v>70</v>
      </c>
      <c r="BM238" s="52">
        <f>BM237/98100</f>
        <v>3.2872051125085169</v>
      </c>
      <c r="BN238" s="62" t="s">
        <v>87</v>
      </c>
    </row>
    <row r="239" spans="1:119" x14ac:dyDescent="0.25">
      <c r="A239" s="69" t="s">
        <v>2</v>
      </c>
      <c r="C239" s="19">
        <v>3700</v>
      </c>
      <c r="D239" s="19" t="s">
        <v>79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59"/>
      <c r="BO239" s="14"/>
      <c r="BP239" s="14"/>
      <c r="BQ239" s="14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</row>
    <row r="240" spans="1:119" x14ac:dyDescent="0.25">
      <c r="A240" s="71" t="s">
        <v>88</v>
      </c>
      <c r="C240" s="39">
        <f>C239/3600</f>
        <v>1.0277777777777777</v>
      </c>
      <c r="D240" s="39" t="s">
        <v>80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59"/>
      <c r="BO240" s="14"/>
      <c r="BP240" s="14"/>
      <c r="BQ240" s="14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</row>
    <row r="241" spans="1:119" x14ac:dyDescent="0.25">
      <c r="A241" s="17" t="s">
        <v>4</v>
      </c>
      <c r="B241" s="18">
        <v>1</v>
      </c>
      <c r="C241" s="19">
        <f>ROUND(C239/3.6,2)</f>
        <v>1027.78</v>
      </c>
      <c r="D241" s="19">
        <v>24</v>
      </c>
      <c r="E241" s="19">
        <v>609.4</v>
      </c>
      <c r="F241" s="19">
        <v>9.52</v>
      </c>
      <c r="G241" s="19">
        <f t="shared" ref="G241:G246" si="209">E241-(F241*2)</f>
        <v>590.36</v>
      </c>
      <c r="H241" s="19">
        <f t="shared" ref="H241:H246" si="210">ROUND(0.001*C241/(PI()*(G241/2000)^2),2)</f>
        <v>3.75</v>
      </c>
      <c r="I241" s="20">
        <v>4.6E-5</v>
      </c>
      <c r="J241" s="19">
        <v>997.6</v>
      </c>
      <c r="K241" s="21">
        <v>7.1980000000000004E-4</v>
      </c>
      <c r="L241" s="22">
        <f t="shared" ref="L241:L246" si="211">K241/J241</f>
        <v>7.2153167602245391E-7</v>
      </c>
      <c r="M241" s="23">
        <f t="shared" ref="M241:M246" si="212">L241*10^7</f>
        <v>7.2153167602245389</v>
      </c>
      <c r="N241" s="19">
        <f t="shared" ref="N241:N246" si="213">J241*H241*(G241*0.001)/K241</f>
        <v>3068264.4623506526</v>
      </c>
      <c r="O241" s="19">
        <v>510.76499999999999</v>
      </c>
      <c r="P241" s="24">
        <v>1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12</v>
      </c>
      <c r="AF241" s="24">
        <v>0</v>
      </c>
      <c r="AG241" s="24">
        <v>1</v>
      </c>
      <c r="AH241" s="24">
        <v>1</v>
      </c>
      <c r="AI241" s="24">
        <v>2</v>
      </c>
      <c r="AJ241" s="24">
        <v>1</v>
      </c>
      <c r="AK241" s="24">
        <v>1</v>
      </c>
      <c r="AL241" s="24">
        <v>1</v>
      </c>
      <c r="AM241" s="24">
        <v>1</v>
      </c>
      <c r="AN241" s="24">
        <v>1</v>
      </c>
      <c r="AO241" s="24">
        <v>0</v>
      </c>
      <c r="AP241" s="24">
        <v>0</v>
      </c>
      <c r="AQ241" s="24">
        <v>0</v>
      </c>
      <c r="AR241" s="24">
        <v>0</v>
      </c>
      <c r="AS241" s="24">
        <v>1</v>
      </c>
      <c r="AT241" s="24">
        <v>0</v>
      </c>
      <c r="AU241" s="24">
        <v>0</v>
      </c>
      <c r="AV241" s="24">
        <v>0</v>
      </c>
      <c r="AW241" s="24">
        <v>0</v>
      </c>
      <c r="AX241" s="23">
        <f>MMULT(Q241:AW241,Datos!$C$2:$C$34)</f>
        <v>4.8997999999999999</v>
      </c>
      <c r="AY241" s="19">
        <f>(AX241*J241*(H241^2/2))</f>
        <v>34369.034625</v>
      </c>
      <c r="AZ241" s="19">
        <v>0</v>
      </c>
      <c r="BA241" s="19">
        <f t="shared" ref="BA241:BA246" si="214">H241</f>
        <v>3.75</v>
      </c>
      <c r="BB241" s="22">
        <v>1.2101231299999999E-2</v>
      </c>
      <c r="BC241" s="25">
        <f t="shared" ref="BC241:BC246" si="215">-2*LOG((I241/(3.7*(G241/1000)))+(2.51/(N241*SQRT(BB241))))-(1/SQRT(BB241))</f>
        <v>-4.3820591599796899E-10</v>
      </c>
      <c r="BD241" s="26">
        <f t="shared" ref="BD241:BD246" si="216">BB241*(1/(G241*0.001))*(H241^2/(2*9.81))</f>
        <v>1.469183933349485E-2</v>
      </c>
      <c r="BE241" s="22">
        <f t="shared" ref="BE241:BE246" si="217">BD241*9806.65</f>
        <v>144.07772619981725</v>
      </c>
      <c r="BF241" s="22">
        <f t="shared" ref="BF241:BF246" si="218">(32*K241*H241)/((G241*0.001)^2*J241*9.81)</f>
        <v>2.5324086738371667E-5</v>
      </c>
      <c r="BG241" s="22">
        <f t="shared" ref="BG241:BG246" si="219">BF241*9806.65</f>
        <v>0.24834445521285251</v>
      </c>
      <c r="BH241" s="19">
        <f t="shared" ref="BH241:BH246" si="220">IF(N241&lt;2100,1,IF(N241&gt;4000,0,1-(N241-2100)/(4000-2100)))</f>
        <v>0</v>
      </c>
      <c r="BI241" s="19">
        <f t="shared" ref="BI241:BI246" si="221">IF(N241&gt;4000,1,IF(N241&lt;2100,0,(N241-2100)/(4000-2100)))</f>
        <v>1</v>
      </c>
      <c r="BJ241" s="19">
        <f t="shared" ref="BJ241:BJ246" si="222">(BH241*BF241)+(BI241*BE241)</f>
        <v>144.07772619981725</v>
      </c>
      <c r="BK241" s="19">
        <f t="shared" ref="BK241:BK246" si="223">BJ241*O241*P241</f>
        <v>73589.859822449653</v>
      </c>
      <c r="BL241" s="19">
        <f t="shared" ref="BL241:BL246" si="224">B241*(AY241+AZ241+BK241)</f>
        <v>107958.89444744965</v>
      </c>
      <c r="BM241" s="14"/>
      <c r="BN241" s="59"/>
      <c r="BO241" s="14"/>
      <c r="BP241" s="14"/>
      <c r="BQ241" s="14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</row>
    <row r="242" spans="1:119" x14ac:dyDescent="0.25">
      <c r="A242" s="27" t="s">
        <v>5</v>
      </c>
      <c r="B242" s="28">
        <v>1</v>
      </c>
      <c r="C242" s="29">
        <f>C241</f>
        <v>1027.78</v>
      </c>
      <c r="D242" s="29">
        <v>24</v>
      </c>
      <c r="E242" s="29">
        <v>609.4</v>
      </c>
      <c r="F242" s="29">
        <v>9.52</v>
      </c>
      <c r="G242" s="29">
        <f t="shared" si="209"/>
        <v>590.36</v>
      </c>
      <c r="H242" s="29">
        <f t="shared" si="210"/>
        <v>3.75</v>
      </c>
      <c r="I242" s="30">
        <v>4.6E-5</v>
      </c>
      <c r="J242" s="29">
        <v>997.6</v>
      </c>
      <c r="K242" s="31">
        <v>7.1980000000000004E-4</v>
      </c>
      <c r="L242" s="32">
        <f t="shared" si="211"/>
        <v>7.2153167602245391E-7</v>
      </c>
      <c r="M242" s="33">
        <f t="shared" si="212"/>
        <v>7.2153167602245389</v>
      </c>
      <c r="N242" s="29">
        <f t="shared" si="213"/>
        <v>3068264.4623506526</v>
      </c>
      <c r="O242" s="29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3">
        <f>MMULT(Q242:AW242,Datos!$C$2:$C$34)</f>
        <v>0</v>
      </c>
      <c r="AY242" s="29">
        <f>(AX242*J242*H242^2/2)</f>
        <v>0</v>
      </c>
      <c r="AZ242" s="29">
        <f>0.00212*C239^2</f>
        <v>29022.799999999999</v>
      </c>
      <c r="BA242" s="29">
        <f t="shared" si="214"/>
        <v>3.75</v>
      </c>
      <c r="BB242" s="32">
        <f>BB241</f>
        <v>1.2101231299999999E-2</v>
      </c>
      <c r="BC242" s="35">
        <f t="shared" si="215"/>
        <v>-4.3820591599796899E-10</v>
      </c>
      <c r="BD242" s="36">
        <f t="shared" si="216"/>
        <v>1.469183933349485E-2</v>
      </c>
      <c r="BE242" s="32">
        <f t="shared" si="217"/>
        <v>144.07772619981725</v>
      </c>
      <c r="BF242" s="32">
        <f t="shared" si="218"/>
        <v>2.5324086738371667E-5</v>
      </c>
      <c r="BG242" s="32">
        <f t="shared" si="219"/>
        <v>0.24834445521285251</v>
      </c>
      <c r="BH242" s="29">
        <f t="shared" si="220"/>
        <v>0</v>
      </c>
      <c r="BI242" s="29">
        <f t="shared" si="221"/>
        <v>1</v>
      </c>
      <c r="BJ242" s="29">
        <f t="shared" si="222"/>
        <v>144.07772619981725</v>
      </c>
      <c r="BK242" s="29">
        <f t="shared" si="223"/>
        <v>0</v>
      </c>
      <c r="BL242" s="29">
        <f t="shared" si="224"/>
        <v>29022.799999999999</v>
      </c>
      <c r="BM242" s="14"/>
      <c r="BN242" s="59"/>
      <c r="BO242" s="14"/>
      <c r="BP242" s="14"/>
      <c r="BQ242" s="14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</row>
    <row r="243" spans="1:119" x14ac:dyDescent="0.25">
      <c r="A243" s="27" t="s">
        <v>6</v>
      </c>
      <c r="B243" s="28">
        <v>1</v>
      </c>
      <c r="C243" s="29">
        <f>C242</f>
        <v>1027.78</v>
      </c>
      <c r="D243" s="29">
        <v>24</v>
      </c>
      <c r="E243" s="29">
        <v>609.4</v>
      </c>
      <c r="F243" s="29">
        <v>9.52</v>
      </c>
      <c r="G243" s="29">
        <f t="shared" si="209"/>
        <v>590.36</v>
      </c>
      <c r="H243" s="29">
        <f t="shared" si="210"/>
        <v>3.75</v>
      </c>
      <c r="I243" s="30">
        <v>4.6E-5</v>
      </c>
      <c r="J243" s="29">
        <v>997.6</v>
      </c>
      <c r="K243" s="31">
        <v>7.1980000000000004E-4</v>
      </c>
      <c r="L243" s="32">
        <f t="shared" si="211"/>
        <v>7.2153167602245391E-7</v>
      </c>
      <c r="M243" s="33">
        <f t="shared" si="212"/>
        <v>7.2153167602245389</v>
      </c>
      <c r="N243" s="29">
        <f t="shared" si="213"/>
        <v>3068264.4623506526</v>
      </c>
      <c r="O243" s="29">
        <v>442.99799999999999</v>
      </c>
      <c r="P243" s="34">
        <v>1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34">
        <v>0</v>
      </c>
      <c r="AB243" s="34">
        <v>0</v>
      </c>
      <c r="AC243" s="34">
        <v>0</v>
      </c>
      <c r="AD243" s="34">
        <v>0</v>
      </c>
      <c r="AE243" s="34">
        <v>6</v>
      </c>
      <c r="AF243" s="34">
        <v>0</v>
      </c>
      <c r="AG243" s="34">
        <v>0</v>
      </c>
      <c r="AH243" s="34">
        <v>1</v>
      </c>
      <c r="AI243" s="34">
        <v>1</v>
      </c>
      <c r="AJ243" s="34">
        <v>0</v>
      </c>
      <c r="AK243" s="34">
        <v>1</v>
      </c>
      <c r="AL243" s="34">
        <v>1</v>
      </c>
      <c r="AM243" s="34">
        <v>1</v>
      </c>
      <c r="AN243" s="34">
        <v>1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0</v>
      </c>
      <c r="AW243" s="34">
        <v>0</v>
      </c>
      <c r="AX243" s="33">
        <f>MMULT(Q243:AW243,Datos!$C$2:$C$34)</f>
        <v>2.0648999999999997</v>
      </c>
      <c r="AY243" s="29">
        <f>(AX243*J243*H243^2/2)</f>
        <v>14483.982937499999</v>
      </c>
      <c r="AZ243" s="29">
        <v>0</v>
      </c>
      <c r="BA243" s="29">
        <f t="shared" si="214"/>
        <v>3.75</v>
      </c>
      <c r="BB243" s="32">
        <f>BB242</f>
        <v>1.2101231299999999E-2</v>
      </c>
      <c r="BC243" s="35">
        <f t="shared" si="215"/>
        <v>-4.3820591599796899E-10</v>
      </c>
      <c r="BD243" s="36">
        <f t="shared" si="216"/>
        <v>1.469183933349485E-2</v>
      </c>
      <c r="BE243" s="32">
        <f t="shared" si="217"/>
        <v>144.07772619981725</v>
      </c>
      <c r="BF243" s="32">
        <f t="shared" si="218"/>
        <v>2.5324086738371667E-5</v>
      </c>
      <c r="BG243" s="32">
        <f t="shared" si="219"/>
        <v>0.24834445521285251</v>
      </c>
      <c r="BH243" s="29">
        <f t="shared" si="220"/>
        <v>0</v>
      </c>
      <c r="BI243" s="29">
        <f t="shared" si="221"/>
        <v>1</v>
      </c>
      <c r="BJ243" s="29">
        <f t="shared" si="222"/>
        <v>144.07772619981725</v>
      </c>
      <c r="BK243" s="29">
        <f t="shared" si="223"/>
        <v>63826.144551066638</v>
      </c>
      <c r="BL243" s="29">
        <f t="shared" si="224"/>
        <v>78310.127488566635</v>
      </c>
      <c r="BM243" s="14"/>
      <c r="BN243" s="59"/>
      <c r="BO243" s="14"/>
      <c r="BP243" s="14"/>
      <c r="BQ243" s="14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</row>
    <row r="244" spans="1:119" x14ac:dyDescent="0.25">
      <c r="A244" s="27" t="s">
        <v>7</v>
      </c>
      <c r="B244" s="28">
        <v>1</v>
      </c>
      <c r="C244" s="29">
        <f>C243/2</f>
        <v>513.89</v>
      </c>
      <c r="D244" s="29">
        <v>24</v>
      </c>
      <c r="E244" s="29">
        <v>609.4</v>
      </c>
      <c r="F244" s="29">
        <v>9.52</v>
      </c>
      <c r="G244" s="29">
        <f t="shared" si="209"/>
        <v>590.36</v>
      </c>
      <c r="H244" s="29">
        <f t="shared" si="210"/>
        <v>1.88</v>
      </c>
      <c r="I244" s="30">
        <v>4.6E-5</v>
      </c>
      <c r="J244" s="29">
        <v>997.6</v>
      </c>
      <c r="K244" s="31">
        <v>7.1980000000000004E-4</v>
      </c>
      <c r="L244" s="32">
        <f t="shared" si="211"/>
        <v>7.2153167602245391E-7</v>
      </c>
      <c r="M244" s="33">
        <f t="shared" si="212"/>
        <v>7.2153167602245389</v>
      </c>
      <c r="N244" s="29">
        <f t="shared" si="213"/>
        <v>1538223.2504584605</v>
      </c>
      <c r="O244" s="29">
        <v>35.426000000000002</v>
      </c>
      <c r="P244" s="34">
        <v>1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1</v>
      </c>
      <c r="AH244" s="34">
        <v>1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0</v>
      </c>
      <c r="AW244" s="34">
        <v>0</v>
      </c>
      <c r="AX244" s="33">
        <f>MMULT(Q244:AW244,Datos!$C$2:$C$34)</f>
        <v>0.91289999999999993</v>
      </c>
      <c r="AY244" s="29">
        <f>(AX244*J244*H244^2/2)</f>
        <v>1609.4050154879999</v>
      </c>
      <c r="AZ244" s="29">
        <v>0</v>
      </c>
      <c r="BA244" s="29">
        <f t="shared" si="214"/>
        <v>1.88</v>
      </c>
      <c r="BB244" s="32">
        <v>1.26313628E-2</v>
      </c>
      <c r="BC244" s="35">
        <f t="shared" si="215"/>
        <v>-1.3585344404987154E-8</v>
      </c>
      <c r="BD244" s="36">
        <f t="shared" si="216"/>
        <v>3.8543396317000439E-3</v>
      </c>
      <c r="BE244" s="32">
        <f t="shared" si="217"/>
        <v>37.798159749211237</v>
      </c>
      <c r="BF244" s="32">
        <f t="shared" si="218"/>
        <v>1.2695808818170328E-5</v>
      </c>
      <c r="BG244" s="32">
        <f t="shared" si="219"/>
        <v>0.12450335354671005</v>
      </c>
      <c r="BH244" s="29">
        <f t="shared" si="220"/>
        <v>0</v>
      </c>
      <c r="BI244" s="29">
        <f t="shared" si="221"/>
        <v>1</v>
      </c>
      <c r="BJ244" s="29">
        <f t="shared" si="222"/>
        <v>37.798159749211237</v>
      </c>
      <c r="BK244" s="29">
        <f t="shared" si="223"/>
        <v>1339.0376072755573</v>
      </c>
      <c r="BL244" s="29">
        <f t="shared" si="224"/>
        <v>2948.4426227635572</v>
      </c>
      <c r="BM244" s="14"/>
      <c r="BN244" s="59"/>
      <c r="BO244" s="14"/>
      <c r="BP244" s="14"/>
      <c r="BQ244" s="14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</row>
    <row r="245" spans="1:119" x14ac:dyDescent="0.25">
      <c r="A245" s="27" t="s">
        <v>8</v>
      </c>
      <c r="B245" s="28">
        <v>1</v>
      </c>
      <c r="C245" s="29">
        <f>C244/2</f>
        <v>256.94499999999999</v>
      </c>
      <c r="D245" s="29">
        <v>24</v>
      </c>
      <c r="E245" s="29">
        <v>609.4</v>
      </c>
      <c r="F245" s="29">
        <v>9.52</v>
      </c>
      <c r="G245" s="29">
        <f t="shared" si="209"/>
        <v>590.36</v>
      </c>
      <c r="H245" s="29">
        <f t="shared" si="210"/>
        <v>0.94</v>
      </c>
      <c r="I245" s="30">
        <v>4.6E-5</v>
      </c>
      <c r="J245" s="29">
        <v>997.6</v>
      </c>
      <c r="K245" s="31">
        <v>7.1980000000000004E-4</v>
      </c>
      <c r="L245" s="32">
        <f t="shared" si="211"/>
        <v>7.2153167602245391E-7</v>
      </c>
      <c r="M245" s="33">
        <f t="shared" si="212"/>
        <v>7.2153167602245389</v>
      </c>
      <c r="N245" s="29">
        <f t="shared" si="213"/>
        <v>769111.62522923027</v>
      </c>
      <c r="O245" s="29">
        <v>12.18</v>
      </c>
      <c r="P245" s="34">
        <v>1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1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3">
        <f>MMULT(Q245:AW245,Datos!$C$2:$C$34)</f>
        <v>0.68469999999999998</v>
      </c>
      <c r="AY245" s="29">
        <f>(AX245*J245*H245^2/2)</f>
        <v>301.774458896</v>
      </c>
      <c r="AZ245" s="29">
        <v>0</v>
      </c>
      <c r="BA245" s="29">
        <f t="shared" si="214"/>
        <v>0.94</v>
      </c>
      <c r="BB245" s="32">
        <v>1.3469267599999999E-2</v>
      </c>
      <c r="BC245" s="35">
        <f t="shared" si="215"/>
        <v>-3.3605870086717005E-8</v>
      </c>
      <c r="BD245" s="36">
        <f t="shared" si="216"/>
        <v>1.0275045682452675E-3</v>
      </c>
      <c r="BE245" s="32">
        <f t="shared" si="217"/>
        <v>10.076377674182453</v>
      </c>
      <c r="BF245" s="32">
        <f t="shared" si="218"/>
        <v>6.3479044090851641E-6</v>
      </c>
      <c r="BG245" s="32">
        <f t="shared" si="219"/>
        <v>6.2251676773355025E-2</v>
      </c>
      <c r="BH245" s="29">
        <f t="shared" si="220"/>
        <v>0</v>
      </c>
      <c r="BI245" s="29">
        <f t="shared" si="221"/>
        <v>1</v>
      </c>
      <c r="BJ245" s="29">
        <f t="shared" si="222"/>
        <v>10.076377674182453</v>
      </c>
      <c r="BK245" s="29">
        <f t="shared" si="223"/>
        <v>122.73028007154227</v>
      </c>
      <c r="BL245" s="29">
        <f t="shared" si="224"/>
        <v>424.50473896754227</v>
      </c>
      <c r="BM245" s="14"/>
      <c r="BN245" s="59"/>
      <c r="BO245" s="14"/>
      <c r="BP245" s="14"/>
      <c r="BQ245" s="14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</row>
    <row r="246" spans="1:119" x14ac:dyDescent="0.25">
      <c r="A246" s="37" t="s">
        <v>9</v>
      </c>
      <c r="B246" s="38">
        <v>1</v>
      </c>
      <c r="C246" s="39">
        <f>C245</f>
        <v>256.94499999999999</v>
      </c>
      <c r="D246" s="39">
        <v>14</v>
      </c>
      <c r="E246" s="39">
        <v>355.6</v>
      </c>
      <c r="F246" s="39">
        <v>9.52</v>
      </c>
      <c r="G246" s="39">
        <f t="shared" si="209"/>
        <v>336.56</v>
      </c>
      <c r="H246" s="39">
        <f t="shared" si="210"/>
        <v>2.89</v>
      </c>
      <c r="I246" s="40">
        <v>4.6E-5</v>
      </c>
      <c r="J246" s="39">
        <v>997.6</v>
      </c>
      <c r="K246" s="41">
        <v>7.1980000000000004E-4</v>
      </c>
      <c r="L246" s="42">
        <f t="shared" si="211"/>
        <v>7.2153167602245391E-7</v>
      </c>
      <c r="M246" s="43">
        <f t="shared" si="212"/>
        <v>7.2153167602245389</v>
      </c>
      <c r="N246" s="39">
        <f t="shared" si="213"/>
        <v>1348046.7071964438</v>
      </c>
      <c r="O246" s="39">
        <v>9.8209999999999997</v>
      </c>
      <c r="P246" s="44">
        <v>1</v>
      </c>
      <c r="Q246" s="44">
        <v>0</v>
      </c>
      <c r="R246" s="44">
        <v>2</v>
      </c>
      <c r="S246" s="44">
        <v>0</v>
      </c>
      <c r="T246" s="44">
        <v>0</v>
      </c>
      <c r="U246" s="44">
        <v>1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  <c r="AR246" s="44">
        <v>0</v>
      </c>
      <c r="AS246" s="44">
        <v>0</v>
      </c>
      <c r="AT246" s="44">
        <v>1</v>
      </c>
      <c r="AU246" s="44">
        <v>1</v>
      </c>
      <c r="AV246" s="44">
        <v>0</v>
      </c>
      <c r="AW246" s="44">
        <v>1</v>
      </c>
      <c r="AX246" s="43">
        <f>MMULT(Q246:AW246,Datos!$C$2:$C$34)</f>
        <v>1.9591000000000001</v>
      </c>
      <c r="AY246" s="39">
        <f>(AX246*J246*H246^2/2)</f>
        <v>8161.6644360680011</v>
      </c>
      <c r="AZ246" s="39">
        <v>0</v>
      </c>
      <c r="BA246" s="39">
        <f t="shared" si="214"/>
        <v>2.89</v>
      </c>
      <c r="BB246" s="42">
        <v>1.36677707E-2</v>
      </c>
      <c r="BC246" s="45">
        <f t="shared" si="215"/>
        <v>-2.656252995336672E-8</v>
      </c>
      <c r="BD246" s="46">
        <f t="shared" si="216"/>
        <v>1.7287487043381834E-2</v>
      </c>
      <c r="BE246" s="42">
        <f t="shared" si="217"/>
        <v>169.53233481398044</v>
      </c>
      <c r="BF246" s="42">
        <f t="shared" si="218"/>
        <v>6.004947537544566E-5</v>
      </c>
      <c r="BG246" s="42">
        <f t="shared" si="219"/>
        <v>0.58888418769061412</v>
      </c>
      <c r="BH246" s="39">
        <f t="shared" si="220"/>
        <v>0</v>
      </c>
      <c r="BI246" s="39">
        <f t="shared" si="221"/>
        <v>1</v>
      </c>
      <c r="BJ246" s="39">
        <f t="shared" si="222"/>
        <v>169.53233481398044</v>
      </c>
      <c r="BK246" s="39">
        <f t="shared" si="223"/>
        <v>1664.9770602081019</v>
      </c>
      <c r="BL246" s="39">
        <f t="shared" si="224"/>
        <v>9826.6414962761028</v>
      </c>
      <c r="BM246" s="14"/>
      <c r="BN246" s="59"/>
      <c r="BO246" s="14"/>
      <c r="BP246" s="14"/>
      <c r="BQ246" s="14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</row>
    <row r="247" spans="1:119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47">
        <f>SUM(BL241:BL246)</f>
        <v>228491.41079402348</v>
      </c>
      <c r="BM247" s="47" t="s">
        <v>85</v>
      </c>
      <c r="BN247" s="59"/>
      <c r="BO247" s="14"/>
      <c r="BP247" s="14"/>
      <c r="BQ247" s="14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</row>
    <row r="249" spans="1:119" x14ac:dyDescent="0.25">
      <c r="BL249" s="54" t="s">
        <v>65</v>
      </c>
    </row>
    <row r="250" spans="1:119" x14ac:dyDescent="0.25">
      <c r="BL250" s="55" t="s">
        <v>66</v>
      </c>
      <c r="BM250" s="53">
        <v>107.5</v>
      </c>
      <c r="BN250" s="60" t="s">
        <v>74</v>
      </c>
    </row>
    <row r="251" spans="1:119" x14ac:dyDescent="0.25">
      <c r="BL251" s="56" t="s">
        <v>67</v>
      </c>
      <c r="BM251" s="51">
        <v>94.35</v>
      </c>
      <c r="BN251" s="61" t="s">
        <v>74</v>
      </c>
    </row>
    <row r="252" spans="1:119" x14ac:dyDescent="0.25">
      <c r="BL252" s="56" t="s">
        <v>91</v>
      </c>
      <c r="BM252" s="51">
        <f>BM250-BM251</f>
        <v>13.150000000000006</v>
      </c>
      <c r="BN252" s="61" t="s">
        <v>81</v>
      </c>
    </row>
    <row r="253" spans="1:119" ht="17.25" x14ac:dyDescent="0.25">
      <c r="BL253" s="56" t="s">
        <v>1</v>
      </c>
      <c r="BM253" s="51">
        <f>J241</f>
        <v>997.6</v>
      </c>
      <c r="BN253" s="61" t="s">
        <v>75</v>
      </c>
    </row>
    <row r="254" spans="1:119" x14ac:dyDescent="0.25">
      <c r="BL254" s="56" t="s">
        <v>94</v>
      </c>
      <c r="BM254" s="51">
        <f>BM253*BM252*9.81</f>
        <v>128691.89640000007</v>
      </c>
      <c r="BN254" s="61" t="s">
        <v>85</v>
      </c>
    </row>
    <row r="255" spans="1:119" x14ac:dyDescent="0.25">
      <c r="BL255" s="56" t="s">
        <v>95</v>
      </c>
      <c r="BM255" s="51">
        <f>BL247+BM254</f>
        <v>357183.30719402357</v>
      </c>
      <c r="BN255" s="61" t="s">
        <v>85</v>
      </c>
    </row>
    <row r="256" spans="1:119" ht="17.25" x14ac:dyDescent="0.25">
      <c r="BL256" s="57" t="s">
        <v>70</v>
      </c>
      <c r="BM256" s="52">
        <f>BM255/98100</f>
        <v>3.6410123057494759</v>
      </c>
      <c r="BN256" s="62" t="s">
        <v>87</v>
      </c>
    </row>
    <row r="257" spans="1:119" x14ac:dyDescent="0.25">
      <c r="A257" s="69" t="s">
        <v>2</v>
      </c>
      <c r="C257" s="19">
        <v>4000</v>
      </c>
      <c r="D257" s="19" t="s">
        <v>79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59"/>
      <c r="BO257" s="14"/>
      <c r="BP257" s="14"/>
      <c r="BQ257" s="14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</row>
    <row r="258" spans="1:119" x14ac:dyDescent="0.25">
      <c r="A258" s="71" t="s">
        <v>88</v>
      </c>
      <c r="C258" s="39">
        <f>C257/3600</f>
        <v>1.1111111111111112</v>
      </c>
      <c r="D258" s="39" t="s">
        <v>80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59"/>
      <c r="BO258" s="14"/>
      <c r="BP258" s="14"/>
      <c r="BQ258" s="14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</row>
    <row r="259" spans="1:119" x14ac:dyDescent="0.25">
      <c r="A259" s="17" t="s">
        <v>4</v>
      </c>
      <c r="B259" s="18">
        <v>1</v>
      </c>
      <c r="C259" s="19">
        <f>ROUND(C257/3.6,2)</f>
        <v>1111.1099999999999</v>
      </c>
      <c r="D259" s="19">
        <v>24</v>
      </c>
      <c r="E259" s="19">
        <v>609.4</v>
      </c>
      <c r="F259" s="19">
        <v>9.52</v>
      </c>
      <c r="G259" s="19">
        <f t="shared" ref="G259:G264" si="225">E259-(F259*2)</f>
        <v>590.36</v>
      </c>
      <c r="H259" s="19">
        <f t="shared" ref="H259:H264" si="226">ROUND(0.001*C259/(PI()*(G259/2000)^2),2)</f>
        <v>4.0599999999999996</v>
      </c>
      <c r="I259" s="20">
        <v>4.6E-5</v>
      </c>
      <c r="J259" s="19">
        <v>997.6</v>
      </c>
      <c r="K259" s="21">
        <v>7.1980000000000004E-4</v>
      </c>
      <c r="L259" s="22">
        <f t="shared" ref="L259:L264" si="227">K259/J259</f>
        <v>7.2153167602245391E-7</v>
      </c>
      <c r="M259" s="23">
        <f t="shared" ref="M259:M264" si="228">L259*10^7</f>
        <v>7.2153167602245389</v>
      </c>
      <c r="N259" s="19">
        <f t="shared" ref="N259:N264" si="229">J259*H259*(G259*0.001)/K259</f>
        <v>3321907.6579049733</v>
      </c>
      <c r="O259" s="19">
        <v>510.76499999999999</v>
      </c>
      <c r="P259" s="24">
        <v>1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4">
        <v>0</v>
      </c>
      <c r="AD259" s="24">
        <v>0</v>
      </c>
      <c r="AE259" s="24">
        <v>12</v>
      </c>
      <c r="AF259" s="24">
        <v>0</v>
      </c>
      <c r="AG259" s="24">
        <v>1</v>
      </c>
      <c r="AH259" s="24">
        <v>1</v>
      </c>
      <c r="AI259" s="24">
        <v>2</v>
      </c>
      <c r="AJ259" s="24">
        <v>1</v>
      </c>
      <c r="AK259" s="24">
        <v>1</v>
      </c>
      <c r="AL259" s="24">
        <v>1</v>
      </c>
      <c r="AM259" s="24">
        <v>1</v>
      </c>
      <c r="AN259" s="24">
        <v>1</v>
      </c>
      <c r="AO259" s="24">
        <v>0</v>
      </c>
      <c r="AP259" s="24">
        <v>0</v>
      </c>
      <c r="AQ259" s="24">
        <v>0</v>
      </c>
      <c r="AR259" s="24">
        <v>0</v>
      </c>
      <c r="AS259" s="24">
        <v>1</v>
      </c>
      <c r="AT259" s="24">
        <v>0</v>
      </c>
      <c r="AU259" s="24">
        <v>0</v>
      </c>
      <c r="AV259" s="24">
        <v>0</v>
      </c>
      <c r="AW259" s="24">
        <v>0</v>
      </c>
      <c r="AX259" s="23">
        <f>MMULT(Q259:AW259,Datos!$C$2:$C$34)</f>
        <v>4.8997999999999999</v>
      </c>
      <c r="AY259" s="19">
        <f>(AX259*J259*(H259^2/2))</f>
        <v>40286.252028063987</v>
      </c>
      <c r="AZ259" s="19">
        <v>0</v>
      </c>
      <c r="BA259" s="19">
        <f t="shared" ref="BA259:BA264" si="230">H259</f>
        <v>4.0599999999999996</v>
      </c>
      <c r="BB259" s="22">
        <v>1.20558821E-2</v>
      </c>
      <c r="BC259" s="25">
        <f t="shared" ref="BC259:BC264" si="231">-2*LOG((I259/(3.7*(G259/1000)))+(2.51/(N259*SQRT(BB259))))-(1/SQRT(BB259))</f>
        <v>-3.3140715061108494E-8</v>
      </c>
      <c r="BD259" s="26">
        <f t="shared" ref="BD259:BD264" si="232">BB259*(1/(G259*0.001))*(H259^2/(2*9.81))</f>
        <v>1.7156754314732812E-2</v>
      </c>
      <c r="BE259" s="22">
        <f t="shared" ref="BE259:BE264" si="233">BD259*9806.65</f>
        <v>168.25028470057453</v>
      </c>
      <c r="BF259" s="22">
        <f t="shared" ref="BF259:BF264" si="234">(32*K259*H259)/((G259*0.001)^2*J259*9.81)</f>
        <v>2.7417544575410386E-5</v>
      </c>
      <c r="BG259" s="22">
        <f t="shared" ref="BG259:BG264" si="235">BF259*9806.65</f>
        <v>0.26887426351044824</v>
      </c>
      <c r="BH259" s="19">
        <f t="shared" ref="BH259:BH264" si="236">IF(N259&lt;2100,1,IF(N259&gt;4000,0,1-(N259-2100)/(4000-2100)))</f>
        <v>0</v>
      </c>
      <c r="BI259" s="19">
        <f t="shared" ref="BI259:BI264" si="237">IF(N259&gt;4000,1,IF(N259&lt;2100,0,(N259-2100)/(4000-2100)))</f>
        <v>1</v>
      </c>
      <c r="BJ259" s="19">
        <f t="shared" ref="BJ259:BJ264" si="238">(BH259*BF259)+(BI259*BE259)</f>
        <v>168.25028470057453</v>
      </c>
      <c r="BK259" s="19">
        <f t="shared" ref="BK259:BK264" si="239">BJ259*O259*P259</f>
        <v>85936.356665088941</v>
      </c>
      <c r="BL259" s="19">
        <f t="shared" ref="BL259:BL264" si="240">B259*(AY259+AZ259+BK259)</f>
        <v>126222.60869315293</v>
      </c>
      <c r="BM259" s="14"/>
      <c r="BN259" s="59"/>
      <c r="BO259" s="14"/>
      <c r="BP259" s="14"/>
      <c r="BQ259" s="14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</row>
    <row r="260" spans="1:119" x14ac:dyDescent="0.25">
      <c r="A260" s="27" t="s">
        <v>5</v>
      </c>
      <c r="B260" s="28">
        <v>1</v>
      </c>
      <c r="C260" s="29">
        <f>C259</f>
        <v>1111.1099999999999</v>
      </c>
      <c r="D260" s="29">
        <v>24</v>
      </c>
      <c r="E260" s="29">
        <v>609.4</v>
      </c>
      <c r="F260" s="29">
        <v>9.52</v>
      </c>
      <c r="G260" s="29">
        <f t="shared" si="225"/>
        <v>590.36</v>
      </c>
      <c r="H260" s="29">
        <f t="shared" si="226"/>
        <v>4.0599999999999996</v>
      </c>
      <c r="I260" s="30">
        <v>4.6E-5</v>
      </c>
      <c r="J260" s="29">
        <v>997.6</v>
      </c>
      <c r="K260" s="31">
        <v>7.1980000000000004E-4</v>
      </c>
      <c r="L260" s="32">
        <f t="shared" si="227"/>
        <v>7.2153167602245391E-7</v>
      </c>
      <c r="M260" s="33">
        <f t="shared" si="228"/>
        <v>7.2153167602245389</v>
      </c>
      <c r="N260" s="29">
        <f t="shared" si="229"/>
        <v>3321907.6579049733</v>
      </c>
      <c r="O260" s="29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0</v>
      </c>
      <c r="AX260" s="33">
        <f>MMULT(Q260:AW260,Datos!$C$2:$C$34)</f>
        <v>0</v>
      </c>
      <c r="AY260" s="29">
        <f>(AX260*J260*H260^2/2)</f>
        <v>0</v>
      </c>
      <c r="AZ260" s="29">
        <f>0.00212*C257^2</f>
        <v>33920</v>
      </c>
      <c r="BA260" s="29">
        <f t="shared" si="230"/>
        <v>4.0599999999999996</v>
      </c>
      <c r="BB260" s="32">
        <f>BB259</f>
        <v>1.20558821E-2</v>
      </c>
      <c r="BC260" s="35">
        <f t="shared" si="231"/>
        <v>-3.3140715061108494E-8</v>
      </c>
      <c r="BD260" s="36">
        <f t="shared" si="232"/>
        <v>1.7156754314732812E-2</v>
      </c>
      <c r="BE260" s="32">
        <f t="shared" si="233"/>
        <v>168.25028470057453</v>
      </c>
      <c r="BF260" s="32">
        <f t="shared" si="234"/>
        <v>2.7417544575410386E-5</v>
      </c>
      <c r="BG260" s="32">
        <f t="shared" si="235"/>
        <v>0.26887426351044824</v>
      </c>
      <c r="BH260" s="29">
        <f t="shared" si="236"/>
        <v>0</v>
      </c>
      <c r="BI260" s="29">
        <f t="shared" si="237"/>
        <v>1</v>
      </c>
      <c r="BJ260" s="29">
        <f t="shared" si="238"/>
        <v>168.25028470057453</v>
      </c>
      <c r="BK260" s="29">
        <f t="shared" si="239"/>
        <v>0</v>
      </c>
      <c r="BL260" s="29">
        <f t="shared" si="240"/>
        <v>33920</v>
      </c>
      <c r="BM260" s="14"/>
      <c r="BN260" s="59"/>
      <c r="BO260" s="14"/>
      <c r="BP260" s="14"/>
      <c r="BQ260" s="14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</row>
    <row r="261" spans="1:119" x14ac:dyDescent="0.25">
      <c r="A261" s="27" t="s">
        <v>6</v>
      </c>
      <c r="B261" s="28">
        <v>1</v>
      </c>
      <c r="C261" s="29">
        <f>C260</f>
        <v>1111.1099999999999</v>
      </c>
      <c r="D261" s="29">
        <v>24</v>
      </c>
      <c r="E261" s="29">
        <v>609.4</v>
      </c>
      <c r="F261" s="29">
        <v>9.52</v>
      </c>
      <c r="G261" s="29">
        <f t="shared" si="225"/>
        <v>590.36</v>
      </c>
      <c r="H261" s="29">
        <f t="shared" si="226"/>
        <v>4.0599999999999996</v>
      </c>
      <c r="I261" s="30">
        <v>4.6E-5</v>
      </c>
      <c r="J261" s="29">
        <v>997.6</v>
      </c>
      <c r="K261" s="31">
        <v>7.1980000000000004E-4</v>
      </c>
      <c r="L261" s="32">
        <f t="shared" si="227"/>
        <v>7.2153167602245391E-7</v>
      </c>
      <c r="M261" s="33">
        <f t="shared" si="228"/>
        <v>7.2153167602245389</v>
      </c>
      <c r="N261" s="29">
        <f t="shared" si="229"/>
        <v>3321907.6579049733</v>
      </c>
      <c r="O261" s="29">
        <v>442.99799999999999</v>
      </c>
      <c r="P261" s="34">
        <v>1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6</v>
      </c>
      <c r="AF261" s="34">
        <v>0</v>
      </c>
      <c r="AG261" s="34">
        <v>0</v>
      </c>
      <c r="AH261" s="34">
        <v>1</v>
      </c>
      <c r="AI261" s="34">
        <v>1</v>
      </c>
      <c r="AJ261" s="34">
        <v>0</v>
      </c>
      <c r="AK261" s="34">
        <v>1</v>
      </c>
      <c r="AL261" s="34">
        <v>1</v>
      </c>
      <c r="AM261" s="34">
        <v>1</v>
      </c>
      <c r="AN261" s="34">
        <v>1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v>0</v>
      </c>
      <c r="AV261" s="34">
        <v>0</v>
      </c>
      <c r="AW261" s="34">
        <v>0</v>
      </c>
      <c r="AX261" s="33">
        <f>MMULT(Q261:AW261,Datos!$C$2:$C$34)</f>
        <v>2.0648999999999997</v>
      </c>
      <c r="AY261" s="29">
        <f>(AX261*J261*H261^2/2)</f>
        <v>16977.648437231994</v>
      </c>
      <c r="AZ261" s="29">
        <v>0</v>
      </c>
      <c r="BA261" s="29">
        <f t="shared" si="230"/>
        <v>4.0599999999999996</v>
      </c>
      <c r="BB261" s="32">
        <f>BB260</f>
        <v>1.20558821E-2</v>
      </c>
      <c r="BC261" s="35">
        <f t="shared" si="231"/>
        <v>-3.3140715061108494E-8</v>
      </c>
      <c r="BD261" s="36">
        <f t="shared" si="232"/>
        <v>1.7156754314732812E-2</v>
      </c>
      <c r="BE261" s="32">
        <f t="shared" si="233"/>
        <v>168.25028470057453</v>
      </c>
      <c r="BF261" s="32">
        <f t="shared" si="234"/>
        <v>2.7417544575410386E-5</v>
      </c>
      <c r="BG261" s="32">
        <f t="shared" si="235"/>
        <v>0.26887426351044824</v>
      </c>
      <c r="BH261" s="29">
        <f t="shared" si="236"/>
        <v>0</v>
      </c>
      <c r="BI261" s="29">
        <f t="shared" si="237"/>
        <v>1</v>
      </c>
      <c r="BJ261" s="29">
        <f t="shared" si="238"/>
        <v>168.25028470057453</v>
      </c>
      <c r="BK261" s="29">
        <f t="shared" si="239"/>
        <v>74534.539621785108</v>
      </c>
      <c r="BL261" s="29">
        <f t="shared" si="240"/>
        <v>91512.188059017106</v>
      </c>
      <c r="BM261" s="14"/>
      <c r="BN261" s="59"/>
      <c r="BO261" s="14"/>
      <c r="BP261" s="14"/>
      <c r="BQ261" s="14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</row>
    <row r="262" spans="1:119" x14ac:dyDescent="0.25">
      <c r="A262" s="27" t="s">
        <v>7</v>
      </c>
      <c r="B262" s="28">
        <v>1</v>
      </c>
      <c r="C262" s="29">
        <f>C261/2</f>
        <v>555.55499999999995</v>
      </c>
      <c r="D262" s="29">
        <v>24</v>
      </c>
      <c r="E262" s="29">
        <v>609.4</v>
      </c>
      <c r="F262" s="29">
        <v>9.52</v>
      </c>
      <c r="G262" s="29">
        <f t="shared" si="225"/>
        <v>590.36</v>
      </c>
      <c r="H262" s="29">
        <f t="shared" si="226"/>
        <v>2.0299999999999998</v>
      </c>
      <c r="I262" s="30">
        <v>4.6E-5</v>
      </c>
      <c r="J262" s="29">
        <v>997.6</v>
      </c>
      <c r="K262" s="31">
        <v>7.1980000000000004E-4</v>
      </c>
      <c r="L262" s="32">
        <f t="shared" si="227"/>
        <v>7.2153167602245391E-7</v>
      </c>
      <c r="M262" s="33">
        <f t="shared" si="228"/>
        <v>7.2153167602245389</v>
      </c>
      <c r="N262" s="29">
        <f t="shared" si="229"/>
        <v>1660953.8289524866</v>
      </c>
      <c r="O262" s="29">
        <v>35.426000000000002</v>
      </c>
      <c r="P262" s="34">
        <v>1</v>
      </c>
      <c r="Q262" s="34">
        <v>0</v>
      </c>
      <c r="R262" s="34">
        <v>0</v>
      </c>
      <c r="S262" s="34">
        <v>0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4">
        <v>1</v>
      </c>
      <c r="AH262" s="34">
        <v>1</v>
      </c>
      <c r="AI262" s="34">
        <v>0</v>
      </c>
      <c r="AJ262" s="34">
        <v>0</v>
      </c>
      <c r="AK262" s="34">
        <v>0</v>
      </c>
      <c r="AL262" s="34">
        <v>0</v>
      </c>
      <c r="AM262" s="34">
        <v>0</v>
      </c>
      <c r="AN262" s="34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3">
        <f>MMULT(Q262:AW262,Datos!$C$2:$C$34)</f>
        <v>0.91289999999999993</v>
      </c>
      <c r="AY262" s="29">
        <f>(AX262*J262*H262^2/2)</f>
        <v>1876.4704414679993</v>
      </c>
      <c r="AZ262" s="29">
        <v>0</v>
      </c>
      <c r="BA262" s="29">
        <f t="shared" si="230"/>
        <v>2.0299999999999998</v>
      </c>
      <c r="BB262" s="32">
        <v>1.25589328E-2</v>
      </c>
      <c r="BC262" s="35">
        <f t="shared" si="231"/>
        <v>-2.5858167163050894E-8</v>
      </c>
      <c r="BD262" s="36">
        <f t="shared" si="232"/>
        <v>4.4681617387590305E-3</v>
      </c>
      <c r="BE262" s="32">
        <f t="shared" si="233"/>
        <v>43.817698315401245</v>
      </c>
      <c r="BF262" s="32">
        <f t="shared" si="234"/>
        <v>1.3708772287705193E-5</v>
      </c>
      <c r="BG262" s="32">
        <f t="shared" si="235"/>
        <v>0.13443713175522412</v>
      </c>
      <c r="BH262" s="29">
        <f t="shared" si="236"/>
        <v>0</v>
      </c>
      <c r="BI262" s="29">
        <f t="shared" si="237"/>
        <v>1</v>
      </c>
      <c r="BJ262" s="29">
        <f t="shared" si="238"/>
        <v>43.817698315401245</v>
      </c>
      <c r="BK262" s="29">
        <f t="shared" si="239"/>
        <v>1552.2857805214046</v>
      </c>
      <c r="BL262" s="29">
        <f t="shared" si="240"/>
        <v>3428.7562219894039</v>
      </c>
      <c r="BM262" s="14"/>
      <c r="BN262" s="59"/>
      <c r="BO262" s="14"/>
      <c r="BP262" s="14"/>
      <c r="BQ262" s="14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</row>
    <row r="263" spans="1:119" x14ac:dyDescent="0.25">
      <c r="A263" s="27" t="s">
        <v>8</v>
      </c>
      <c r="B263" s="28">
        <v>1</v>
      </c>
      <c r="C263" s="29">
        <f>C262/2</f>
        <v>277.77749999999997</v>
      </c>
      <c r="D263" s="29">
        <v>24</v>
      </c>
      <c r="E263" s="29">
        <v>609.4</v>
      </c>
      <c r="F263" s="29">
        <v>9.52</v>
      </c>
      <c r="G263" s="29">
        <f t="shared" si="225"/>
        <v>590.36</v>
      </c>
      <c r="H263" s="29">
        <f t="shared" si="226"/>
        <v>1.01</v>
      </c>
      <c r="I263" s="30">
        <v>4.6E-5</v>
      </c>
      <c r="J263" s="29">
        <v>997.6</v>
      </c>
      <c r="K263" s="31">
        <v>7.1980000000000004E-4</v>
      </c>
      <c r="L263" s="32">
        <f t="shared" si="227"/>
        <v>7.2153167602245391E-7</v>
      </c>
      <c r="M263" s="33">
        <f t="shared" si="228"/>
        <v>7.2153167602245389</v>
      </c>
      <c r="N263" s="29">
        <f t="shared" si="229"/>
        <v>826385.89519310917</v>
      </c>
      <c r="O263" s="29">
        <v>12.18</v>
      </c>
      <c r="P263" s="34">
        <v>1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  <c r="AE263" s="34">
        <v>0</v>
      </c>
      <c r="AF263" s="34">
        <v>0</v>
      </c>
      <c r="AG263" s="34">
        <v>1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3">
        <f>MMULT(Q263:AW263,Datos!$C$2:$C$34)</f>
        <v>0.68469999999999998</v>
      </c>
      <c r="AY263" s="29">
        <f>(AX263*J263*H263^2/2)</f>
        <v>348.39308003600001</v>
      </c>
      <c r="AZ263" s="29">
        <v>0</v>
      </c>
      <c r="BA263" s="29">
        <f t="shared" si="230"/>
        <v>1.01</v>
      </c>
      <c r="BB263" s="32">
        <v>1.3365865100000001E-2</v>
      </c>
      <c r="BC263" s="35">
        <f t="shared" si="231"/>
        <v>-3.1489113538896163E-8</v>
      </c>
      <c r="BD263" s="36">
        <f t="shared" si="232"/>
        <v>1.1771285521623015E-3</v>
      </c>
      <c r="BE263" s="32">
        <f t="shared" si="233"/>
        <v>11.543687716062433</v>
      </c>
      <c r="BF263" s="32">
        <f t="shared" si="234"/>
        <v>6.8206206948681023E-6</v>
      </c>
      <c r="BG263" s="32">
        <f t="shared" si="235"/>
        <v>6.6887439937328277E-2</v>
      </c>
      <c r="BH263" s="29">
        <f t="shared" si="236"/>
        <v>0</v>
      </c>
      <c r="BI263" s="29">
        <f t="shared" si="237"/>
        <v>1</v>
      </c>
      <c r="BJ263" s="29">
        <f t="shared" si="238"/>
        <v>11.543687716062433</v>
      </c>
      <c r="BK263" s="29">
        <f t="shared" si="239"/>
        <v>140.60211638164043</v>
      </c>
      <c r="BL263" s="29">
        <f t="shared" si="240"/>
        <v>488.99519641764044</v>
      </c>
      <c r="BM263" s="14"/>
      <c r="BN263" s="59"/>
      <c r="BO263" s="14"/>
      <c r="BP263" s="14"/>
      <c r="BQ263" s="14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</row>
    <row r="264" spans="1:119" x14ac:dyDescent="0.25">
      <c r="A264" s="37" t="s">
        <v>9</v>
      </c>
      <c r="B264" s="38">
        <v>1</v>
      </c>
      <c r="C264" s="39">
        <f>C263</f>
        <v>277.77749999999997</v>
      </c>
      <c r="D264" s="39">
        <v>14</v>
      </c>
      <c r="E264" s="39">
        <v>355.6</v>
      </c>
      <c r="F264" s="39">
        <v>9.52</v>
      </c>
      <c r="G264" s="39">
        <f t="shared" si="225"/>
        <v>336.56</v>
      </c>
      <c r="H264" s="39">
        <f t="shared" si="226"/>
        <v>3.12</v>
      </c>
      <c r="I264" s="40">
        <v>4.6E-5</v>
      </c>
      <c r="J264" s="39">
        <v>997.6</v>
      </c>
      <c r="K264" s="41">
        <v>7.1980000000000004E-4</v>
      </c>
      <c r="L264" s="42">
        <f t="shared" si="227"/>
        <v>7.2153167602245391E-7</v>
      </c>
      <c r="M264" s="43">
        <f t="shared" si="228"/>
        <v>7.2153167602245389</v>
      </c>
      <c r="N264" s="39">
        <f t="shared" si="229"/>
        <v>1455330.7011947762</v>
      </c>
      <c r="O264" s="39">
        <v>9.8209999999999997</v>
      </c>
      <c r="P264" s="44">
        <v>1</v>
      </c>
      <c r="Q264" s="44">
        <v>0</v>
      </c>
      <c r="R264" s="44">
        <v>2</v>
      </c>
      <c r="S264" s="44">
        <v>0</v>
      </c>
      <c r="T264" s="44">
        <v>0</v>
      </c>
      <c r="U264" s="44">
        <v>1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  <c r="AR264" s="44">
        <v>0</v>
      </c>
      <c r="AS264" s="44">
        <v>0</v>
      </c>
      <c r="AT264" s="44">
        <v>1</v>
      </c>
      <c r="AU264" s="44">
        <v>1</v>
      </c>
      <c r="AV264" s="44">
        <v>0</v>
      </c>
      <c r="AW264" s="44">
        <v>1</v>
      </c>
      <c r="AX264" s="43">
        <f>MMULT(Q264:AW264,Datos!$C$2:$C$34)</f>
        <v>1.9591000000000001</v>
      </c>
      <c r="AY264" s="39">
        <f>(AX264*J264*H264^2/2)</f>
        <v>9512.4467243520012</v>
      </c>
      <c r="AZ264" s="39">
        <v>0</v>
      </c>
      <c r="BA264" s="39">
        <f t="shared" si="230"/>
        <v>3.12</v>
      </c>
      <c r="BB264" s="42">
        <v>1.36073858E-2</v>
      </c>
      <c r="BC264" s="45">
        <f t="shared" si="231"/>
        <v>-2.3208166055610491E-8</v>
      </c>
      <c r="BD264" s="46">
        <f t="shared" si="232"/>
        <v>2.0059605334054424E-2</v>
      </c>
      <c r="BE264" s="42">
        <f t="shared" si="233"/>
        <v>196.71752864920481</v>
      </c>
      <c r="BF264" s="42">
        <f t="shared" si="234"/>
        <v>6.482849936726314E-5</v>
      </c>
      <c r="BG264" s="42">
        <f t="shared" si="235"/>
        <v>0.63575040331997101</v>
      </c>
      <c r="BH264" s="39">
        <f t="shared" si="236"/>
        <v>0</v>
      </c>
      <c r="BI264" s="39">
        <f t="shared" si="237"/>
        <v>1</v>
      </c>
      <c r="BJ264" s="39">
        <f t="shared" si="238"/>
        <v>196.71752864920481</v>
      </c>
      <c r="BK264" s="39">
        <f t="shared" si="239"/>
        <v>1931.9628488638405</v>
      </c>
      <c r="BL264" s="39">
        <f t="shared" si="240"/>
        <v>11444.409573215842</v>
      </c>
      <c r="BM264" s="14"/>
      <c r="BN264" s="59"/>
      <c r="BO264" s="14"/>
      <c r="BP264" s="14"/>
      <c r="BQ264" s="14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</row>
    <row r="265" spans="1:119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47">
        <f>SUM(BL259:BL264)</f>
        <v>267016.95774379291</v>
      </c>
      <c r="BM265" s="47" t="s">
        <v>85</v>
      </c>
      <c r="BN265" s="59"/>
      <c r="BO265" s="14"/>
      <c r="BP265" s="14"/>
      <c r="BQ265" s="14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</row>
    <row r="267" spans="1:119" x14ac:dyDescent="0.25">
      <c r="BL267" s="54" t="s">
        <v>65</v>
      </c>
    </row>
    <row r="268" spans="1:119" x14ac:dyDescent="0.25">
      <c r="BL268" s="55" t="s">
        <v>66</v>
      </c>
      <c r="BM268" s="53">
        <v>107.5</v>
      </c>
      <c r="BN268" s="60" t="s">
        <v>74</v>
      </c>
    </row>
    <row r="269" spans="1:119" x14ac:dyDescent="0.25">
      <c r="BL269" s="56" t="s">
        <v>67</v>
      </c>
      <c r="BM269" s="51">
        <v>94.35</v>
      </c>
      <c r="BN269" s="61" t="s">
        <v>74</v>
      </c>
    </row>
    <row r="270" spans="1:119" x14ac:dyDescent="0.25">
      <c r="BL270" s="56" t="s">
        <v>91</v>
      </c>
      <c r="BM270" s="51">
        <f>BM268-BM269</f>
        <v>13.150000000000006</v>
      </c>
      <c r="BN270" s="61" t="s">
        <v>81</v>
      </c>
    </row>
    <row r="271" spans="1:119" ht="17.25" x14ac:dyDescent="0.25">
      <c r="BL271" s="56" t="s">
        <v>1</v>
      </c>
      <c r="BM271" s="51">
        <f>J259</f>
        <v>997.6</v>
      </c>
      <c r="BN271" s="61" t="s">
        <v>75</v>
      </c>
    </row>
    <row r="272" spans="1:119" x14ac:dyDescent="0.25">
      <c r="BL272" s="56" t="s">
        <v>94</v>
      </c>
      <c r="BM272" s="51">
        <f>BM271*BM270*9.81</f>
        <v>128691.89640000007</v>
      </c>
      <c r="BN272" s="61" t="s">
        <v>85</v>
      </c>
    </row>
    <row r="273" spans="1:119" x14ac:dyDescent="0.25">
      <c r="BL273" s="56" t="s">
        <v>95</v>
      </c>
      <c r="BM273" s="51">
        <f>BL265+BM272</f>
        <v>395708.854143793</v>
      </c>
      <c r="BN273" s="61" t="s">
        <v>85</v>
      </c>
    </row>
    <row r="274" spans="1:119" ht="17.25" x14ac:dyDescent="0.25">
      <c r="BL274" s="57" t="s">
        <v>70</v>
      </c>
      <c r="BM274" s="52">
        <f>BM273/98100</f>
        <v>4.0337294000386645</v>
      </c>
      <c r="BN274" s="62" t="s">
        <v>87</v>
      </c>
    </row>
    <row r="275" spans="1:119" x14ac:dyDescent="0.25">
      <c r="A275" s="69" t="s">
        <v>2</v>
      </c>
      <c r="C275" s="19">
        <v>4300</v>
      </c>
      <c r="D275" s="19" t="s">
        <v>79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59"/>
      <c r="BO275" s="14"/>
      <c r="BP275" s="14"/>
      <c r="BQ275" s="14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</row>
    <row r="276" spans="1:119" x14ac:dyDescent="0.25">
      <c r="A276" s="71" t="s">
        <v>88</v>
      </c>
      <c r="C276" s="39">
        <f>C275/3600</f>
        <v>1.1944444444444444</v>
      </c>
      <c r="D276" s="39" t="s">
        <v>80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59"/>
      <c r="BO276" s="14"/>
      <c r="BP276" s="14"/>
      <c r="BQ276" s="14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</row>
    <row r="277" spans="1:119" x14ac:dyDescent="0.25">
      <c r="A277" s="17" t="s">
        <v>4</v>
      </c>
      <c r="B277" s="18">
        <v>1</v>
      </c>
      <c r="C277" s="19">
        <f>ROUND(C275/3.6,2)</f>
        <v>1194.44</v>
      </c>
      <c r="D277" s="19">
        <v>24</v>
      </c>
      <c r="E277" s="19">
        <v>609.4</v>
      </c>
      <c r="F277" s="19">
        <v>9.52</v>
      </c>
      <c r="G277" s="19">
        <f t="shared" ref="G277:G282" si="241">E277-(F277*2)</f>
        <v>590.36</v>
      </c>
      <c r="H277" s="19">
        <f t="shared" ref="H277:H282" si="242">ROUND(0.001*C277/(PI()*(G277/2000)^2),2)</f>
        <v>4.3600000000000003</v>
      </c>
      <c r="I277" s="20">
        <v>4.6E-5</v>
      </c>
      <c r="J277" s="19">
        <v>997.6</v>
      </c>
      <c r="K277" s="21">
        <v>7.1980000000000004E-4</v>
      </c>
      <c r="L277" s="22">
        <f t="shared" ref="L277:L282" si="243">K277/J277</f>
        <v>7.2153167602245391E-7</v>
      </c>
      <c r="M277" s="23">
        <f t="shared" ref="M277:M282" si="244">L277*10^7</f>
        <v>7.2153167602245389</v>
      </c>
      <c r="N277" s="19">
        <f t="shared" ref="N277:N282" si="245">J277*H277*(G277*0.001)/K277</f>
        <v>3567368.8148930259</v>
      </c>
      <c r="O277" s="19">
        <v>510.76499999999999</v>
      </c>
      <c r="P277" s="24">
        <v>1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24">
        <v>0</v>
      </c>
      <c r="X277" s="24">
        <v>0</v>
      </c>
      <c r="Y277" s="24">
        <v>0</v>
      </c>
      <c r="Z277" s="24">
        <v>0</v>
      </c>
      <c r="AA277" s="24">
        <v>0</v>
      </c>
      <c r="AB277" s="24">
        <v>0</v>
      </c>
      <c r="AC277" s="24">
        <v>0</v>
      </c>
      <c r="AD277" s="24">
        <v>0</v>
      </c>
      <c r="AE277" s="24">
        <v>12</v>
      </c>
      <c r="AF277" s="24">
        <v>0</v>
      </c>
      <c r="AG277" s="24">
        <v>1</v>
      </c>
      <c r="AH277" s="24">
        <v>1</v>
      </c>
      <c r="AI277" s="24">
        <v>2</v>
      </c>
      <c r="AJ277" s="24">
        <v>1</v>
      </c>
      <c r="AK277" s="24">
        <v>1</v>
      </c>
      <c r="AL277" s="24">
        <v>1</v>
      </c>
      <c r="AM277" s="24">
        <v>1</v>
      </c>
      <c r="AN277" s="24">
        <v>1</v>
      </c>
      <c r="AO277" s="24">
        <v>0</v>
      </c>
      <c r="AP277" s="24">
        <v>0</v>
      </c>
      <c r="AQ277" s="24">
        <v>0</v>
      </c>
      <c r="AR277" s="24">
        <v>0</v>
      </c>
      <c r="AS277" s="24">
        <v>1</v>
      </c>
      <c r="AT277" s="24">
        <v>0</v>
      </c>
      <c r="AU277" s="24">
        <v>0</v>
      </c>
      <c r="AV277" s="24">
        <v>0</v>
      </c>
      <c r="AW277" s="24">
        <v>0</v>
      </c>
      <c r="AX277" s="23">
        <f>MMULT(Q277:AW277,Datos!$C$2:$C$34)</f>
        <v>4.8997999999999999</v>
      </c>
      <c r="AY277" s="19">
        <f>(AX277*J277*(H277^2/2))</f>
        <v>46459.847154304</v>
      </c>
      <c r="AZ277" s="19">
        <v>0</v>
      </c>
      <c r="BA277" s="19">
        <f t="shared" ref="BA277:BA282" si="246">H277</f>
        <v>4.3600000000000003</v>
      </c>
      <c r="BB277" s="22">
        <v>1.20175254E-2</v>
      </c>
      <c r="BC277" s="25"/>
      <c r="BD277" s="26">
        <f t="shared" ref="BD277:BD282" si="247">BB277*(1/(G277*0.001))*(H277^2/(2*9.81))</f>
        <v>1.9722960281861917E-2</v>
      </c>
      <c r="BE277" s="22">
        <f t="shared" ref="BE277:BE282" si="248">BD277*9806.65</f>
        <v>193.41616844812117</v>
      </c>
      <c r="BF277" s="22">
        <f t="shared" ref="BF277:BF282" si="249">(32*K277*H277)/((G277*0.001)^2*J277*9.81)</f>
        <v>2.9443471514480125E-5</v>
      </c>
      <c r="BG277" s="22">
        <f t="shared" ref="BG277:BG282" si="250">BF277*9806.65</f>
        <v>0.2887418199274765</v>
      </c>
      <c r="BH277" s="19">
        <f t="shared" ref="BH277:BH282" si="251">IF(N277&lt;2100,1,IF(N277&gt;4000,0,1-(N277-2100)/(4000-2100)))</f>
        <v>0</v>
      </c>
      <c r="BI277" s="19">
        <f t="shared" ref="BI277:BI282" si="252">IF(N277&gt;4000,1,IF(N277&lt;2100,0,(N277-2100)/(4000-2100)))</f>
        <v>1</v>
      </c>
      <c r="BJ277" s="19">
        <f t="shared" ref="BJ277:BJ282" si="253">(BH277*BF277)+(BI277*BE277)</f>
        <v>193.41616844812117</v>
      </c>
      <c r="BK277" s="19">
        <f t="shared" ref="BK277:BK282" si="254">BJ277*O277*P277</f>
        <v>98790.209277404603</v>
      </c>
      <c r="BL277" s="19">
        <f t="shared" ref="BL277:BL282" si="255">B277*(AY277+AZ277+BK277)</f>
        <v>145250.0564317086</v>
      </c>
      <c r="BM277" s="14"/>
      <c r="BN277" s="59"/>
      <c r="BO277" s="14"/>
      <c r="BP277" s="14"/>
      <c r="BQ277" s="14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</row>
    <row r="278" spans="1:119" x14ac:dyDescent="0.25">
      <c r="A278" s="27" t="s">
        <v>5</v>
      </c>
      <c r="B278" s="28">
        <v>1</v>
      </c>
      <c r="C278" s="29">
        <f>C277</f>
        <v>1194.44</v>
      </c>
      <c r="D278" s="29">
        <v>24</v>
      </c>
      <c r="E278" s="29">
        <v>609.4</v>
      </c>
      <c r="F278" s="29">
        <v>9.52</v>
      </c>
      <c r="G278" s="29">
        <f t="shared" si="241"/>
        <v>590.36</v>
      </c>
      <c r="H278" s="29">
        <f t="shared" si="242"/>
        <v>4.3600000000000003</v>
      </c>
      <c r="I278" s="30">
        <v>4.6E-5</v>
      </c>
      <c r="J278" s="29">
        <v>997.6</v>
      </c>
      <c r="K278" s="31">
        <v>7.1980000000000004E-4</v>
      </c>
      <c r="L278" s="32">
        <f t="shared" si="243"/>
        <v>7.2153167602245391E-7</v>
      </c>
      <c r="M278" s="33">
        <f t="shared" si="244"/>
        <v>7.2153167602245389</v>
      </c>
      <c r="N278" s="29">
        <f t="shared" si="245"/>
        <v>3567368.8148930259</v>
      </c>
      <c r="O278" s="29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3">
        <f>MMULT(Q278:AW278,Datos!$C$2:$C$34)</f>
        <v>0</v>
      </c>
      <c r="AY278" s="29">
        <f>(AX278*J278*H278^2/2)</f>
        <v>0</v>
      </c>
      <c r="AZ278" s="29">
        <f>0.00212*C275^2</f>
        <v>39198.799999999996</v>
      </c>
      <c r="BA278" s="29">
        <f t="shared" si="246"/>
        <v>4.3600000000000003</v>
      </c>
      <c r="BB278" s="32">
        <f>BB277</f>
        <v>1.20175254E-2</v>
      </c>
      <c r="BC278" s="35"/>
      <c r="BD278" s="36">
        <f t="shared" si="247"/>
        <v>1.9722960281861917E-2</v>
      </c>
      <c r="BE278" s="32">
        <f t="shared" si="248"/>
        <v>193.41616844812117</v>
      </c>
      <c r="BF278" s="32">
        <f t="shared" si="249"/>
        <v>2.9443471514480125E-5</v>
      </c>
      <c r="BG278" s="32">
        <f t="shared" si="250"/>
        <v>0.2887418199274765</v>
      </c>
      <c r="BH278" s="29">
        <f t="shared" si="251"/>
        <v>0</v>
      </c>
      <c r="BI278" s="29">
        <f t="shared" si="252"/>
        <v>1</v>
      </c>
      <c r="BJ278" s="29">
        <f t="shared" si="253"/>
        <v>193.41616844812117</v>
      </c>
      <c r="BK278" s="29">
        <f t="shared" si="254"/>
        <v>0</v>
      </c>
      <c r="BL278" s="29">
        <f t="shared" si="255"/>
        <v>39198.799999999996</v>
      </c>
      <c r="BM278" s="14"/>
      <c r="BN278" s="59"/>
      <c r="BO278" s="14"/>
      <c r="BP278" s="14"/>
      <c r="BQ278" s="14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</row>
    <row r="279" spans="1:119" x14ac:dyDescent="0.25">
      <c r="A279" s="27" t="s">
        <v>6</v>
      </c>
      <c r="B279" s="28">
        <v>1</v>
      </c>
      <c r="C279" s="29">
        <f>C278</f>
        <v>1194.44</v>
      </c>
      <c r="D279" s="29">
        <v>24</v>
      </c>
      <c r="E279" s="29">
        <v>609.4</v>
      </c>
      <c r="F279" s="29">
        <v>9.52</v>
      </c>
      <c r="G279" s="29">
        <f t="shared" si="241"/>
        <v>590.36</v>
      </c>
      <c r="H279" s="29">
        <f t="shared" si="242"/>
        <v>4.3600000000000003</v>
      </c>
      <c r="I279" s="30">
        <v>4.6E-5</v>
      </c>
      <c r="J279" s="29">
        <v>997.6</v>
      </c>
      <c r="K279" s="31">
        <v>7.1980000000000004E-4</v>
      </c>
      <c r="L279" s="32">
        <f t="shared" si="243"/>
        <v>7.2153167602245391E-7</v>
      </c>
      <c r="M279" s="33">
        <f t="shared" si="244"/>
        <v>7.2153167602245389</v>
      </c>
      <c r="N279" s="29">
        <f t="shared" si="245"/>
        <v>3567368.8148930259</v>
      </c>
      <c r="O279" s="29">
        <v>442.99799999999999</v>
      </c>
      <c r="P279" s="34">
        <v>1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6</v>
      </c>
      <c r="AF279" s="34">
        <v>0</v>
      </c>
      <c r="AG279" s="34">
        <v>0</v>
      </c>
      <c r="AH279" s="34">
        <v>1</v>
      </c>
      <c r="AI279" s="34">
        <v>1</v>
      </c>
      <c r="AJ279" s="34">
        <v>0</v>
      </c>
      <c r="AK279" s="34">
        <v>1</v>
      </c>
      <c r="AL279" s="34">
        <v>1</v>
      </c>
      <c r="AM279" s="34">
        <v>1</v>
      </c>
      <c r="AN279" s="34">
        <v>1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3">
        <f>MMULT(Q279:AW279,Datos!$C$2:$C$34)</f>
        <v>2.0648999999999997</v>
      </c>
      <c r="AY279" s="29">
        <f>(AX279*J279*H279^2/2)</f>
        <v>19579.358012352001</v>
      </c>
      <c r="AZ279" s="29">
        <v>0</v>
      </c>
      <c r="BA279" s="29">
        <f t="shared" si="246"/>
        <v>4.3600000000000003</v>
      </c>
      <c r="BB279" s="32">
        <f>BB277</f>
        <v>1.20175254E-2</v>
      </c>
      <c r="BC279" s="35"/>
      <c r="BD279" s="36">
        <f t="shared" si="247"/>
        <v>1.9722960281861917E-2</v>
      </c>
      <c r="BE279" s="32">
        <f t="shared" si="248"/>
        <v>193.41616844812117</v>
      </c>
      <c r="BF279" s="32">
        <f t="shared" si="249"/>
        <v>2.9443471514480125E-5</v>
      </c>
      <c r="BG279" s="32">
        <f t="shared" si="250"/>
        <v>0.2887418199274765</v>
      </c>
      <c r="BH279" s="29">
        <f t="shared" si="251"/>
        <v>0</v>
      </c>
      <c r="BI279" s="29">
        <f t="shared" si="252"/>
        <v>1</v>
      </c>
      <c r="BJ279" s="29">
        <f t="shared" si="253"/>
        <v>193.41616844812117</v>
      </c>
      <c r="BK279" s="29">
        <f t="shared" si="254"/>
        <v>85682.975790180775</v>
      </c>
      <c r="BL279" s="29">
        <f t="shared" si="255"/>
        <v>105262.33380253278</v>
      </c>
      <c r="BM279" s="14"/>
      <c r="BN279" s="59"/>
      <c r="BO279" s="14"/>
      <c r="BP279" s="14"/>
      <c r="BQ279" s="14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</row>
    <row r="280" spans="1:119" x14ac:dyDescent="0.25">
      <c r="A280" s="27" t="s">
        <v>7</v>
      </c>
      <c r="B280" s="28">
        <v>1</v>
      </c>
      <c r="C280" s="29">
        <f>C279/2</f>
        <v>597.22</v>
      </c>
      <c r="D280" s="29">
        <v>24</v>
      </c>
      <c r="E280" s="29">
        <v>609.4</v>
      </c>
      <c r="F280" s="29">
        <v>9.52</v>
      </c>
      <c r="G280" s="29">
        <f t="shared" si="241"/>
        <v>590.36</v>
      </c>
      <c r="H280" s="29">
        <f t="shared" si="242"/>
        <v>2.1800000000000002</v>
      </c>
      <c r="I280" s="30">
        <v>4.6E-5</v>
      </c>
      <c r="J280" s="29">
        <v>997.6</v>
      </c>
      <c r="K280" s="31">
        <v>7.1980000000000004E-4</v>
      </c>
      <c r="L280" s="32">
        <f t="shared" si="243"/>
        <v>7.2153167602245391E-7</v>
      </c>
      <c r="M280" s="33">
        <f t="shared" si="244"/>
        <v>7.2153167602245389</v>
      </c>
      <c r="N280" s="29">
        <f t="shared" si="245"/>
        <v>1783684.407446513</v>
      </c>
      <c r="O280" s="29">
        <v>35.426000000000002</v>
      </c>
      <c r="P280" s="34">
        <v>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1</v>
      </c>
      <c r="AH280" s="34">
        <v>1</v>
      </c>
      <c r="AI280" s="34">
        <v>0</v>
      </c>
      <c r="AJ280" s="34">
        <v>0</v>
      </c>
      <c r="AK280" s="34">
        <v>0</v>
      </c>
      <c r="AL280" s="34">
        <v>0</v>
      </c>
      <c r="AM280" s="34">
        <v>0</v>
      </c>
      <c r="AN280" s="34">
        <v>0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3">
        <f>MMULT(Q280:AW280,Datos!$C$2:$C$34)</f>
        <v>0.91289999999999993</v>
      </c>
      <c r="AY280" s="29">
        <f>(AX280*J280*H280^2/2)</f>
        <v>2164.0268208480002</v>
      </c>
      <c r="AZ280" s="29">
        <v>0</v>
      </c>
      <c r="BA280" s="29">
        <f t="shared" si="246"/>
        <v>2.1800000000000002</v>
      </c>
      <c r="BB280" s="32">
        <v>1.2494943E-2</v>
      </c>
      <c r="BC280" s="35"/>
      <c r="BD280" s="36">
        <f t="shared" si="247"/>
        <v>5.1266225015244946E-3</v>
      </c>
      <c r="BE280" s="32">
        <f t="shared" si="248"/>
        <v>50.274992554575185</v>
      </c>
      <c r="BF280" s="32">
        <f t="shared" si="249"/>
        <v>1.4721735757240063E-5</v>
      </c>
      <c r="BG280" s="32">
        <f t="shared" si="250"/>
        <v>0.14437090996373825</v>
      </c>
      <c r="BH280" s="29">
        <f t="shared" si="251"/>
        <v>0</v>
      </c>
      <c r="BI280" s="29">
        <f t="shared" si="252"/>
        <v>1</v>
      </c>
      <c r="BJ280" s="29">
        <f t="shared" si="253"/>
        <v>50.274992554575185</v>
      </c>
      <c r="BK280" s="29">
        <f t="shared" si="254"/>
        <v>1781.0418862383806</v>
      </c>
      <c r="BL280" s="29">
        <f t="shared" si="255"/>
        <v>3945.0687070863805</v>
      </c>
      <c r="BM280" s="14"/>
      <c r="BN280" s="59"/>
      <c r="BO280" s="14"/>
      <c r="BP280" s="14"/>
      <c r="BQ280" s="14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</row>
    <row r="281" spans="1:119" x14ac:dyDescent="0.25">
      <c r="A281" s="27" t="s">
        <v>8</v>
      </c>
      <c r="B281" s="28">
        <v>1</v>
      </c>
      <c r="C281" s="29">
        <f>C280/2</f>
        <v>298.61</v>
      </c>
      <c r="D281" s="29">
        <v>24</v>
      </c>
      <c r="E281" s="29">
        <v>609.4</v>
      </c>
      <c r="F281" s="29">
        <v>9.52</v>
      </c>
      <c r="G281" s="29">
        <f t="shared" si="241"/>
        <v>590.36</v>
      </c>
      <c r="H281" s="29">
        <f t="shared" si="242"/>
        <v>1.0900000000000001</v>
      </c>
      <c r="I281" s="30">
        <v>4.6E-5</v>
      </c>
      <c r="J281" s="29">
        <v>997.6</v>
      </c>
      <c r="K281" s="31">
        <v>7.1980000000000004E-4</v>
      </c>
      <c r="L281" s="32">
        <f t="shared" si="243"/>
        <v>7.2153167602245391E-7</v>
      </c>
      <c r="M281" s="33">
        <f t="shared" si="244"/>
        <v>7.2153167602245389</v>
      </c>
      <c r="N281" s="29">
        <f t="shared" si="245"/>
        <v>891842.20372325648</v>
      </c>
      <c r="O281" s="29">
        <v>12.18</v>
      </c>
      <c r="P281" s="34">
        <v>1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1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3">
        <f>MMULT(Q281:AW281,Datos!$C$2:$C$34)</f>
        <v>0.68469999999999998</v>
      </c>
      <c r="AY281" s="29">
        <f>(AX281*J281*H281^2/2)</f>
        <v>405.76984451600009</v>
      </c>
      <c r="AZ281" s="29">
        <v>0</v>
      </c>
      <c r="BA281" s="29">
        <f t="shared" si="246"/>
        <v>1.0900000000000001</v>
      </c>
      <c r="BB281" s="32">
        <v>1.32605424E-2</v>
      </c>
      <c r="BC281" s="35"/>
      <c r="BD281" s="36">
        <f t="shared" si="247"/>
        <v>1.3601861779253342E-3</v>
      </c>
      <c r="BE281" s="32">
        <f t="shared" si="248"/>
        <v>13.338869781751479</v>
      </c>
      <c r="BF281" s="32">
        <f t="shared" si="249"/>
        <v>7.3608678786200314E-6</v>
      </c>
      <c r="BG281" s="32">
        <f t="shared" si="250"/>
        <v>7.2185454981869124E-2</v>
      </c>
      <c r="BH281" s="29">
        <f t="shared" si="251"/>
        <v>0</v>
      </c>
      <c r="BI281" s="29">
        <f t="shared" si="252"/>
        <v>1</v>
      </c>
      <c r="BJ281" s="29">
        <f t="shared" si="253"/>
        <v>13.338869781751479</v>
      </c>
      <c r="BK281" s="29">
        <f t="shared" si="254"/>
        <v>162.46743394173299</v>
      </c>
      <c r="BL281" s="29">
        <f t="shared" si="255"/>
        <v>568.23727845773305</v>
      </c>
      <c r="BM281" s="14"/>
      <c r="BN281" s="59"/>
      <c r="BO281" s="14"/>
      <c r="BP281" s="14"/>
      <c r="BQ281" s="14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</row>
    <row r="282" spans="1:119" x14ac:dyDescent="0.25">
      <c r="A282" s="37" t="s">
        <v>9</v>
      </c>
      <c r="B282" s="38">
        <v>1</v>
      </c>
      <c r="C282" s="39">
        <f>C281</f>
        <v>298.61</v>
      </c>
      <c r="D282" s="39">
        <v>14</v>
      </c>
      <c r="E282" s="39">
        <v>355.6</v>
      </c>
      <c r="F282" s="39">
        <v>9.52</v>
      </c>
      <c r="G282" s="39">
        <f t="shared" si="241"/>
        <v>336.56</v>
      </c>
      <c r="H282" s="39">
        <f t="shared" si="242"/>
        <v>3.36</v>
      </c>
      <c r="I282" s="40">
        <v>4.6E-5</v>
      </c>
      <c r="J282" s="39">
        <v>997.6</v>
      </c>
      <c r="K282" s="41">
        <v>7.1980000000000004E-4</v>
      </c>
      <c r="L282" s="42">
        <f t="shared" si="243"/>
        <v>7.2153167602245391E-7</v>
      </c>
      <c r="M282" s="43">
        <f t="shared" si="244"/>
        <v>7.2153167602245389</v>
      </c>
      <c r="N282" s="39">
        <f t="shared" si="245"/>
        <v>1567279.2166712978</v>
      </c>
      <c r="O282" s="39">
        <v>9.8209999999999997</v>
      </c>
      <c r="P282" s="44">
        <v>1</v>
      </c>
      <c r="Q282" s="44">
        <v>0</v>
      </c>
      <c r="R282" s="44">
        <v>2</v>
      </c>
      <c r="S282" s="44">
        <v>0</v>
      </c>
      <c r="T282" s="44">
        <v>0</v>
      </c>
      <c r="U282" s="44">
        <v>1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44">
        <v>0</v>
      </c>
      <c r="AP282" s="44">
        <v>0</v>
      </c>
      <c r="AQ282" s="44">
        <v>0</v>
      </c>
      <c r="AR282" s="44">
        <v>0</v>
      </c>
      <c r="AS282" s="44">
        <v>0</v>
      </c>
      <c r="AT282" s="44">
        <v>1</v>
      </c>
      <c r="AU282" s="44">
        <v>1</v>
      </c>
      <c r="AV282" s="44">
        <v>0</v>
      </c>
      <c r="AW282" s="44">
        <v>1</v>
      </c>
      <c r="AX282" s="43">
        <f>MMULT(Q282:AW282,Datos!$C$2:$C$34)</f>
        <v>1.9591000000000001</v>
      </c>
      <c r="AY282" s="39">
        <f>(AX282*J282*H282^2/2)</f>
        <v>11032.186733568</v>
      </c>
      <c r="AZ282" s="39">
        <v>0</v>
      </c>
      <c r="BA282" s="39">
        <f t="shared" si="246"/>
        <v>3.36</v>
      </c>
      <c r="BB282" s="42">
        <v>1.3552191700000001E-2</v>
      </c>
      <c r="BC282" s="45"/>
      <c r="BD282" s="46">
        <f t="shared" si="247"/>
        <v>2.3170029620357503E-2</v>
      </c>
      <c r="BE282" s="42">
        <f t="shared" si="248"/>
        <v>227.2203709764789</v>
      </c>
      <c r="BF282" s="42">
        <f t="shared" si="249"/>
        <v>6.9815307010898768E-5</v>
      </c>
      <c r="BG282" s="42">
        <f t="shared" si="250"/>
        <v>0.68465428049843036</v>
      </c>
      <c r="BH282" s="39">
        <f t="shared" si="251"/>
        <v>0</v>
      </c>
      <c r="BI282" s="39">
        <f t="shared" si="252"/>
        <v>1</v>
      </c>
      <c r="BJ282" s="39">
        <f t="shared" si="253"/>
        <v>227.2203709764789</v>
      </c>
      <c r="BK282" s="39">
        <f t="shared" si="254"/>
        <v>2231.5312633599992</v>
      </c>
      <c r="BL282" s="39">
        <f t="shared" si="255"/>
        <v>13263.717996927999</v>
      </c>
      <c r="BM282" s="14"/>
      <c r="BN282" s="59"/>
      <c r="BO282" s="14"/>
      <c r="BP282" s="14"/>
      <c r="BQ282" s="14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</row>
    <row r="283" spans="1:119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47">
        <f>SUM(BL277:BL282)</f>
        <v>307488.2142167135</v>
      </c>
      <c r="BM283" s="47" t="s">
        <v>85</v>
      </c>
      <c r="BN283" s="59"/>
      <c r="BO283" s="14"/>
      <c r="BP283" s="14"/>
      <c r="BQ283" s="14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</row>
    <row r="285" spans="1:119" x14ac:dyDescent="0.25">
      <c r="BL285" s="54" t="s">
        <v>65</v>
      </c>
    </row>
    <row r="286" spans="1:119" x14ac:dyDescent="0.25">
      <c r="BL286" s="55" t="s">
        <v>66</v>
      </c>
      <c r="BM286" s="53">
        <v>107.5</v>
      </c>
      <c r="BN286" s="60" t="s">
        <v>74</v>
      </c>
    </row>
    <row r="287" spans="1:119" x14ac:dyDescent="0.25">
      <c r="BL287" s="56" t="s">
        <v>67</v>
      </c>
      <c r="BM287" s="51">
        <v>94.35</v>
      </c>
      <c r="BN287" s="61" t="s">
        <v>74</v>
      </c>
    </row>
    <row r="288" spans="1:119" x14ac:dyDescent="0.25">
      <c r="BL288" s="56" t="s">
        <v>91</v>
      </c>
      <c r="BM288" s="51">
        <f>BM286-BM287</f>
        <v>13.150000000000006</v>
      </c>
      <c r="BN288" s="61" t="s">
        <v>81</v>
      </c>
    </row>
    <row r="289" spans="64:66" ht="17.25" x14ac:dyDescent="0.25">
      <c r="BL289" s="56" t="s">
        <v>1</v>
      </c>
      <c r="BM289" s="51">
        <f>J277</f>
        <v>997.6</v>
      </c>
      <c r="BN289" s="61" t="s">
        <v>75</v>
      </c>
    </row>
    <row r="290" spans="64:66" x14ac:dyDescent="0.25">
      <c r="BL290" s="56" t="s">
        <v>94</v>
      </c>
      <c r="BM290" s="51">
        <f>BM289*BM288*9.81</f>
        <v>128691.89640000007</v>
      </c>
      <c r="BN290" s="61" t="s">
        <v>85</v>
      </c>
    </row>
    <row r="291" spans="64:66" x14ac:dyDescent="0.25">
      <c r="BL291" s="56" t="s">
        <v>95</v>
      </c>
      <c r="BM291" s="51">
        <f>BL283+BM290</f>
        <v>436180.11061671359</v>
      </c>
      <c r="BN291" s="61" t="s">
        <v>85</v>
      </c>
    </row>
    <row r="292" spans="64:66" ht="17.25" x14ac:dyDescent="0.25">
      <c r="BL292" s="57" t="s">
        <v>70</v>
      </c>
      <c r="BM292" s="52">
        <f>BM291/98100</f>
        <v>4.4462804344211371</v>
      </c>
      <c r="BN292" s="62" t="s">
        <v>87</v>
      </c>
    </row>
  </sheetData>
  <dataConsolidate/>
  <mergeCells count="1"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Pérdidas de carga_Tren A</vt:lpstr>
      <vt:lpstr>Pérdidas de carga_Tren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Pankiv</dc:creator>
  <cp:lastModifiedBy>Pankiv</cp:lastModifiedBy>
  <cp:lastPrinted>2017-07-30T14:31:45Z</cp:lastPrinted>
  <dcterms:created xsi:type="dcterms:W3CDTF">2017-06-17T15:09:04Z</dcterms:created>
  <dcterms:modified xsi:type="dcterms:W3CDTF">2017-09-24T09:59:41Z</dcterms:modified>
</cp:coreProperties>
</file>