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P\1_ANEXOS\Anexo II - Hojas de calculo\"/>
    </mc:Choice>
  </mc:AlternateContent>
  <bookViews>
    <workbookView xWindow="0" yWindow="0" windowWidth="21600" windowHeight="9330"/>
  </bookViews>
  <sheets>
    <sheet name="Curva Bomba" sheetId="1" r:id="rId1"/>
    <sheet name="Curva Balsa vacía" sheetId="2" r:id="rId2"/>
    <sheet name="Curva Balsa llena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4" i="7"/>
  <c r="F19" i="7" l="1"/>
  <c r="D19" i="7"/>
  <c r="F18" i="7"/>
  <c r="D18" i="7"/>
  <c r="F17" i="7"/>
  <c r="D17" i="7"/>
  <c r="F16" i="7"/>
  <c r="D16" i="7"/>
  <c r="F15" i="7"/>
  <c r="D15" i="7"/>
  <c r="F14" i="7"/>
  <c r="D14" i="7"/>
  <c r="F13" i="7"/>
  <c r="D13" i="7"/>
  <c r="F12" i="7"/>
  <c r="D12" i="7"/>
  <c r="F11" i="7"/>
  <c r="D11" i="7"/>
  <c r="F10" i="7"/>
  <c r="D10" i="7"/>
  <c r="F9" i="7"/>
  <c r="D9" i="7"/>
  <c r="F8" i="7"/>
  <c r="D8" i="7"/>
  <c r="F7" i="7"/>
  <c r="D7" i="7"/>
  <c r="F6" i="7"/>
  <c r="D6" i="7"/>
  <c r="F5" i="7"/>
  <c r="D5" i="7"/>
  <c r="F4" i="7"/>
  <c r="D4" i="7"/>
  <c r="T12" i="7"/>
  <c r="T11" i="7"/>
  <c r="T8" i="7"/>
  <c r="T7" i="7"/>
  <c r="E19" i="2" l="1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</calcChain>
</file>

<file path=xl/sharedStrings.xml><?xml version="1.0" encoding="utf-8"?>
<sst xmlns="http://schemas.openxmlformats.org/spreadsheetml/2006/main" count="48" uniqueCount="28">
  <si>
    <t>Caudal</t>
  </si>
  <si>
    <t>Medición</t>
  </si>
  <si>
    <t>Resultado</t>
  </si>
  <si>
    <t>Equivalencia medición</t>
  </si>
  <si>
    <t>Densidad</t>
  </si>
  <si>
    <t>BOMBA</t>
  </si>
  <si>
    <t>A</t>
  </si>
  <si>
    <t>B</t>
  </si>
  <si>
    <t>Punto de corte - Balsa llena</t>
  </si>
  <si>
    <t>Punto de corte - Balsa vacia</t>
  </si>
  <si>
    <t>Bomba</t>
  </si>
  <si>
    <t>Ajuste polinómico</t>
  </si>
  <si>
    <t>[cm]</t>
  </si>
  <si>
    <t>[m]</t>
  </si>
  <si>
    <r>
      <t>[kg/cm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</si>
  <si>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/h]</t>
    </r>
  </si>
  <si>
    <t>Tren A</t>
  </si>
  <si>
    <t>Tren B</t>
  </si>
  <si>
    <t>Balsa/A/Vacía</t>
  </si>
  <si>
    <t>Balsa/B/Vacía</t>
  </si>
  <si>
    <t>Balsa Llena</t>
  </si>
  <si>
    <t>Balsa Vacia</t>
  </si>
  <si>
    <t>TREN A</t>
  </si>
  <si>
    <t>TREN B</t>
  </si>
  <si>
    <t>[m (mca)]</t>
  </si>
  <si>
    <r>
      <t>[kg/m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</si>
  <si>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r>
      <t>[m</t>
    </r>
    <r>
      <rPr>
        <vertAlign val="superscript"/>
        <sz val="11"/>
        <color theme="8" tint="-0.249977111117893"/>
        <rFont val="Calibri"/>
        <family val="2"/>
        <scheme val="minor"/>
      </rPr>
      <t>3</t>
    </r>
    <r>
      <rPr>
        <sz val="11"/>
        <color theme="8" tint="-0.249977111117893"/>
        <rFont val="Calibri"/>
        <family val="2"/>
        <scheme val="minor"/>
      </rPr>
      <t>/h]</t>
    </r>
  </si>
  <si>
    <r>
      <t>[kg/cm</t>
    </r>
    <r>
      <rPr>
        <vertAlign val="superscript"/>
        <sz val="11"/>
        <color theme="8" tint="-0.249977111117893"/>
        <rFont val="Calibri"/>
        <family val="2"/>
        <scheme val="minor"/>
      </rPr>
      <t>2</t>
    </r>
    <r>
      <rPr>
        <sz val="11"/>
        <color theme="8" tint="-0.249977111117893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</si>
</sst>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vertAlign val="superscript"/>
      <sz val="11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theme="8" tint="-0.24994659260841701"/>
      </left>
      <right style="hair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hair">
        <color theme="8" tint="-0.24994659260841701"/>
      </top>
      <bottom style="thin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thin">
        <color theme="8" tint="-0.24994659260841701"/>
      </top>
      <bottom/>
      <diagonal/>
    </border>
    <border>
      <left style="hair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hair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hair">
        <color theme="8" tint="-0.24994659260841701"/>
      </left>
      <right style="hair">
        <color theme="8" tint="-0.24994659260841701"/>
      </right>
      <top style="medium">
        <color theme="8" tint="-0.24994659260841701"/>
      </top>
      <bottom style="hair">
        <color theme="8" tint="-0.2499465926084170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" fillId="0" borderId="0" xfId="1" applyNumberForma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" fontId="0" fillId="0" borderId="0" xfId="0" applyNumberFormat="1" applyAlignment="1">
      <alignment horizontal="left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Curva característica de la bomba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'Curva Bomba'!$D$5:$D$6</c:f>
              <c:strCache>
                <c:ptCount val="2"/>
                <c:pt idx="0">
                  <c:v>Bomba</c:v>
                </c:pt>
                <c:pt idx="1">
                  <c:v>[kg/cm2]</c:v>
                </c:pt>
              </c:strCache>
            </c:strRef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22225" cap="rnd" cmpd="dbl" algn="ctr">
                <a:solidFill>
                  <a:schemeClr val="accent2">
                    <a:lumMod val="75000"/>
                    <a:alpha val="25000"/>
                  </a:schemeClr>
                </a:solidFill>
                <a:prstDash val="solid"/>
                <a:round/>
              </a:ln>
              <a:effectLst/>
            </c:spPr>
            <c:trendlineType val="poly"/>
            <c:order val="4"/>
            <c:dispRSqr val="1"/>
            <c:dispEq val="1"/>
            <c:trendlineLbl>
              <c:layout>
                <c:manualLayout>
                  <c:x val="-1.6725237726105683E-2"/>
                  <c:y val="2.7973453358416084E-2"/>
                </c:manualLayout>
              </c:layout>
              <c:numFmt formatCode="0.00000E+00" sourceLinked="0"/>
              <c:spPr>
                <a:noFill/>
                <a:ln w="12700">
                  <a:solidFill>
                    <a:schemeClr val="accent2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'Curva Bomba'!$A$7:$A$22</c:f>
              <c:numCache>
                <c:formatCode>#,##0.00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700</c:v>
                </c:pt>
                <c:pt idx="4">
                  <c:v>1000</c:v>
                </c:pt>
                <c:pt idx="5">
                  <c:v>1300</c:v>
                </c:pt>
                <c:pt idx="6">
                  <c:v>1600</c:v>
                </c:pt>
                <c:pt idx="7">
                  <c:v>1900</c:v>
                </c:pt>
                <c:pt idx="8">
                  <c:v>2200</c:v>
                </c:pt>
                <c:pt idx="9">
                  <c:v>2500</c:v>
                </c:pt>
                <c:pt idx="10">
                  <c:v>2800</c:v>
                </c:pt>
                <c:pt idx="11">
                  <c:v>3100</c:v>
                </c:pt>
                <c:pt idx="12">
                  <c:v>3400</c:v>
                </c:pt>
                <c:pt idx="13">
                  <c:v>3700</c:v>
                </c:pt>
                <c:pt idx="14">
                  <c:v>4000</c:v>
                </c:pt>
                <c:pt idx="15">
                  <c:v>4300</c:v>
                </c:pt>
              </c:numCache>
            </c:numRef>
          </c:xVal>
          <c:yVal>
            <c:numRef>
              <c:f>'Curva Bomba'!$D$7:$D$22</c:f>
              <c:numCache>
                <c:formatCode>#,##0.00</c:formatCode>
                <c:ptCount val="16"/>
                <c:pt idx="0">
                  <c:v>3.9587261999999996</c:v>
                </c:pt>
                <c:pt idx="1">
                  <c:v>3.9347339199999993</c:v>
                </c:pt>
                <c:pt idx="2">
                  <c:v>3.88674936</c:v>
                </c:pt>
                <c:pt idx="3">
                  <c:v>3.7907802399999992</c:v>
                </c:pt>
                <c:pt idx="4">
                  <c:v>3.6468265600000001</c:v>
                </c:pt>
                <c:pt idx="5">
                  <c:v>3.5268651599999998</c:v>
                </c:pt>
                <c:pt idx="6">
                  <c:v>3.4069037599999996</c:v>
                </c:pt>
                <c:pt idx="7">
                  <c:v>3.2869423599999994</c:v>
                </c:pt>
                <c:pt idx="8">
                  <c:v>3.1909732399999999</c:v>
                </c:pt>
                <c:pt idx="9">
                  <c:v>3.1189963999999994</c:v>
                </c:pt>
                <c:pt idx="10">
                  <c:v>3.0470195599999994</c:v>
                </c:pt>
                <c:pt idx="11">
                  <c:v>2.9750427199999998</c:v>
                </c:pt>
                <c:pt idx="12">
                  <c:v>2.9030658799999998</c:v>
                </c:pt>
                <c:pt idx="13">
                  <c:v>2.7831044799999995</c:v>
                </c:pt>
                <c:pt idx="14">
                  <c:v>2.5911662400000002</c:v>
                </c:pt>
                <c:pt idx="15">
                  <c:v>2.3272511599999994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12-B94A-A816-8AC533F68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01136"/>
        <c:axId val="109801696"/>
      </c:scatterChart>
      <c:valAx>
        <c:axId val="10980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Caudal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801696"/>
        <c:crosses val="autoZero"/>
        <c:crossBetween val="midCat"/>
      </c:valAx>
      <c:valAx>
        <c:axId val="10980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Pérdida</a:t>
                </a:r>
                <a:r>
                  <a:rPr lang="es-ES" baseline="0"/>
                  <a:t> de carga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801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Pérdida</a:t>
            </a:r>
            <a:r>
              <a:rPr lang="es-ES" baseline="0"/>
              <a:t> de carga A/B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'Curva Balsa vacía'!$B$2:$B$3</c:f>
              <c:strCache>
                <c:ptCount val="2"/>
                <c:pt idx="0">
                  <c:v>Tren A</c:v>
                </c:pt>
                <c:pt idx="1">
                  <c:v>[kg/cm2]</c:v>
                </c:pt>
              </c:strCache>
            </c:strRef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22225" cap="rnd" cmpd="dbl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5.3234625175501926E-2"/>
                  <c:y val="0.41151124667610978"/>
                </c:manualLayout>
              </c:layout>
              <c:numFmt formatCode="0.00000E+00" sourceLinked="0"/>
              <c:spPr>
                <a:noFill/>
                <a:ln w="12700" cmpd="sng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'Curva Balsa vacía'!$A$4:$A$19</c:f>
              <c:numCache>
                <c:formatCode>#,##0.00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700</c:v>
                </c:pt>
                <c:pt idx="4">
                  <c:v>1000</c:v>
                </c:pt>
                <c:pt idx="5">
                  <c:v>1300</c:v>
                </c:pt>
                <c:pt idx="6">
                  <c:v>1600</c:v>
                </c:pt>
                <c:pt idx="7">
                  <c:v>1900</c:v>
                </c:pt>
                <c:pt idx="8">
                  <c:v>2200</c:v>
                </c:pt>
                <c:pt idx="9">
                  <c:v>2500</c:v>
                </c:pt>
                <c:pt idx="10">
                  <c:v>2800</c:v>
                </c:pt>
                <c:pt idx="11">
                  <c:v>3100</c:v>
                </c:pt>
                <c:pt idx="12">
                  <c:v>3400</c:v>
                </c:pt>
                <c:pt idx="13">
                  <c:v>3700</c:v>
                </c:pt>
                <c:pt idx="14">
                  <c:v>4000</c:v>
                </c:pt>
                <c:pt idx="15">
                  <c:v>4300</c:v>
                </c:pt>
              </c:numCache>
            </c:numRef>
          </c:xVal>
          <c:yVal>
            <c:numRef>
              <c:f>'Curva Balsa vacía'!$B$4:$B$19</c:f>
              <c:numCache>
                <c:formatCode>0.00</c:formatCode>
                <c:ptCount val="16"/>
                <c:pt idx="0">
                  <c:v>1.3118440000000007</c:v>
                </c:pt>
                <c:pt idx="1">
                  <c:v>1.3196464854465244</c:v>
                </c:pt>
                <c:pt idx="2">
                  <c:v>1.3418977577771447</c:v>
                </c:pt>
                <c:pt idx="3">
                  <c:v>1.3982872881489949</c:v>
                </c:pt>
                <c:pt idx="4">
                  <c:v>1.4825338601274309</c:v>
                </c:pt>
                <c:pt idx="5">
                  <c:v>1.5979569785007557</c:v>
                </c:pt>
                <c:pt idx="6">
                  <c:v>1.7386780708551612</c:v>
                </c:pt>
                <c:pt idx="7">
                  <c:v>1.9115862423286942</c:v>
                </c:pt>
                <c:pt idx="8">
                  <c:v>2.1086186874728305</c:v>
                </c:pt>
                <c:pt idx="9">
                  <c:v>2.3388114011686096</c:v>
                </c:pt>
                <c:pt idx="10">
                  <c:v>2.591534236287981</c:v>
                </c:pt>
                <c:pt idx="11">
                  <c:v>2.8791524992620725</c:v>
                </c:pt>
                <c:pt idx="12">
                  <c:v>3.1873409658012952</c:v>
                </c:pt>
                <c:pt idx="13">
                  <c:v>3.5235177278087484</c:v>
                </c:pt>
                <c:pt idx="14">
                  <c:v>3.8965222361645977</c:v>
                </c:pt>
                <c:pt idx="15">
                  <c:v>4.2885506334440766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9C-3A49-B6B0-6D81B510A250}"/>
            </c:ext>
          </c:extLst>
        </c:ser>
        <c:ser>
          <c:idx val="1"/>
          <c:order val="1"/>
          <c:tx>
            <c:strRef>
              <c:f>'Curva Balsa vacía'!$D$2:$D$3</c:f>
              <c:strCache>
                <c:ptCount val="2"/>
                <c:pt idx="0">
                  <c:v>Tren B</c:v>
                </c:pt>
                <c:pt idx="1">
                  <c:v>[kg/cm2]</c:v>
                </c:pt>
              </c:strCache>
            </c:strRef>
          </c:tx>
          <c:spPr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22225" cap="rnd" cmpd="dbl" algn="ctr">
                <a:solidFill>
                  <a:schemeClr val="accent4">
                    <a:alpha val="25000"/>
                  </a:schemeClr>
                </a:solidFill>
                <a:round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15784126146864449"/>
                  <c:y val="6.5090923884300877E-2"/>
                </c:manualLayout>
              </c:layout>
              <c:numFmt formatCode="0.00000E+00" sourceLinked="0"/>
              <c:spPr>
                <a:noFill/>
                <a:ln w="12700" cmpd="sng">
                  <a:solidFill>
                    <a:schemeClr val="accent4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'Curva Balsa vacía'!$A$4:$A$19</c:f>
              <c:numCache>
                <c:formatCode>#,##0.00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700</c:v>
                </c:pt>
                <c:pt idx="4">
                  <c:v>1000</c:v>
                </c:pt>
                <c:pt idx="5">
                  <c:v>1300</c:v>
                </c:pt>
                <c:pt idx="6">
                  <c:v>1600</c:v>
                </c:pt>
                <c:pt idx="7">
                  <c:v>1900</c:v>
                </c:pt>
                <c:pt idx="8">
                  <c:v>2200</c:v>
                </c:pt>
                <c:pt idx="9">
                  <c:v>2500</c:v>
                </c:pt>
                <c:pt idx="10">
                  <c:v>2800</c:v>
                </c:pt>
                <c:pt idx="11">
                  <c:v>3100</c:v>
                </c:pt>
                <c:pt idx="12">
                  <c:v>3400</c:v>
                </c:pt>
                <c:pt idx="13">
                  <c:v>3700</c:v>
                </c:pt>
                <c:pt idx="14">
                  <c:v>4000</c:v>
                </c:pt>
                <c:pt idx="15">
                  <c:v>4300</c:v>
                </c:pt>
              </c:numCache>
            </c:numRef>
          </c:xVal>
          <c:yVal>
            <c:numRef>
              <c:f>'Curva Balsa vacía'!$D$4:$D$19</c:f>
              <c:numCache>
                <c:formatCode>0.00</c:formatCode>
                <c:ptCount val="16"/>
                <c:pt idx="0">
                  <c:v>1.3118440000000007</c:v>
                </c:pt>
                <c:pt idx="1">
                  <c:v>1.3201108652063802</c:v>
                </c:pt>
                <c:pt idx="2">
                  <c:v>1.3436364075395681</c:v>
                </c:pt>
                <c:pt idx="3">
                  <c:v>1.4031298464712287</c:v>
                </c:pt>
                <c:pt idx="4">
                  <c:v>1.4919476727399181</c:v>
                </c:pt>
                <c:pt idx="5">
                  <c:v>1.6136148545946827</c:v>
                </c:pt>
                <c:pt idx="6">
                  <c:v>1.7618400943917931</c:v>
                </c:pt>
                <c:pt idx="7">
                  <c:v>1.9440070471388859</c:v>
                </c:pt>
                <c:pt idx="8">
                  <c:v>2.151452242413908</c:v>
                </c:pt>
                <c:pt idx="9">
                  <c:v>2.3939036213710985</c:v>
                </c:pt>
                <c:pt idx="10">
                  <c:v>2.6599386950634529</c:v>
                </c:pt>
                <c:pt idx="11">
                  <c:v>2.9628091859009906</c:v>
                </c:pt>
                <c:pt idx="12">
                  <c:v>3.2872051125085169</c:v>
                </c:pt>
                <c:pt idx="13">
                  <c:v>3.6410123057494759</c:v>
                </c:pt>
                <c:pt idx="14">
                  <c:v>4.0337294000386645</c:v>
                </c:pt>
                <c:pt idx="15">
                  <c:v>4.4462804344211371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9C-3A49-B6B0-6D81B510A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04496"/>
        <c:axId val="109805056"/>
      </c:scatterChart>
      <c:valAx>
        <c:axId val="109804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Caudal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805056"/>
        <c:crosses val="autoZero"/>
        <c:crossBetween val="midCat"/>
      </c:valAx>
      <c:valAx>
        <c:axId val="10980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pérdida de carga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804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Tren 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956194927367584E-2"/>
          <c:y val="0.11808581036340521"/>
          <c:w val="0.77538418230838591"/>
          <c:h val="0.767103173282303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'Curva Balsa llena'!$B$2:$B$3</c:f>
              <c:strCache>
                <c:ptCount val="2"/>
                <c:pt idx="0">
                  <c:v>Bomba</c:v>
                </c:pt>
                <c:pt idx="1">
                  <c:v>[kg/cm2]</c:v>
                </c:pt>
              </c:strCache>
            </c:strRef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22225" cap="rnd" cmpd="dbl" algn="ctr">
                <a:solidFill>
                  <a:schemeClr val="accent2">
                    <a:lumMod val="75000"/>
                    <a:alpha val="25000"/>
                  </a:schemeClr>
                </a:solidFill>
                <a:prstDash val="solid"/>
                <a:round/>
              </a:ln>
              <a:effectLst/>
            </c:spPr>
            <c:trendlineType val="poly"/>
            <c:order val="4"/>
            <c:dispRSqr val="0"/>
            <c:dispEq val="1"/>
            <c:trendlineLbl>
              <c:layout>
                <c:manualLayout>
                  <c:x val="-0.13761875103288984"/>
                  <c:y val="-0.30229805000807025"/>
                </c:manualLayout>
              </c:layout>
              <c:numFmt formatCode="0.00000E+00" sourceLinked="0"/>
              <c:spPr>
                <a:noFill/>
                <a:ln w="12700">
                  <a:solidFill>
                    <a:schemeClr val="accent2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'Curva Balsa llena'!$A$4:$A$19</c:f>
              <c:numCache>
                <c:formatCode>#,##0.00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700</c:v>
                </c:pt>
                <c:pt idx="4">
                  <c:v>1000</c:v>
                </c:pt>
                <c:pt idx="5">
                  <c:v>1300</c:v>
                </c:pt>
                <c:pt idx="6">
                  <c:v>1600</c:v>
                </c:pt>
                <c:pt idx="7">
                  <c:v>1900</c:v>
                </c:pt>
                <c:pt idx="8">
                  <c:v>2200</c:v>
                </c:pt>
                <c:pt idx="9">
                  <c:v>2500</c:v>
                </c:pt>
                <c:pt idx="10">
                  <c:v>2800</c:v>
                </c:pt>
                <c:pt idx="11">
                  <c:v>3100</c:v>
                </c:pt>
                <c:pt idx="12">
                  <c:v>3400</c:v>
                </c:pt>
                <c:pt idx="13">
                  <c:v>3700</c:v>
                </c:pt>
                <c:pt idx="14">
                  <c:v>4000</c:v>
                </c:pt>
                <c:pt idx="15">
                  <c:v>4300</c:v>
                </c:pt>
              </c:numCache>
            </c:numRef>
          </c:xVal>
          <c:yVal>
            <c:numRef>
              <c:f>'Curva Balsa llena'!$B$4:$B$19</c:f>
              <c:numCache>
                <c:formatCode>0.00</c:formatCode>
                <c:ptCount val="16"/>
                <c:pt idx="0">
                  <c:v>3.9587261999999996</c:v>
                </c:pt>
                <c:pt idx="1">
                  <c:v>3.9347339199999993</c:v>
                </c:pt>
                <c:pt idx="2">
                  <c:v>3.88674936</c:v>
                </c:pt>
                <c:pt idx="3">
                  <c:v>3.7907802399999992</c:v>
                </c:pt>
                <c:pt idx="4">
                  <c:v>3.6468265600000001</c:v>
                </c:pt>
                <c:pt idx="5">
                  <c:v>3.5268651599999998</c:v>
                </c:pt>
                <c:pt idx="6">
                  <c:v>3.4069037599999996</c:v>
                </c:pt>
                <c:pt idx="7">
                  <c:v>3.2869423599999994</c:v>
                </c:pt>
                <c:pt idx="8">
                  <c:v>3.1909732399999999</c:v>
                </c:pt>
                <c:pt idx="9">
                  <c:v>3.1189963999999994</c:v>
                </c:pt>
                <c:pt idx="10">
                  <c:v>3.0470195599999994</c:v>
                </c:pt>
                <c:pt idx="11">
                  <c:v>2.9750427199999998</c:v>
                </c:pt>
                <c:pt idx="12">
                  <c:v>2.9030658799999998</c:v>
                </c:pt>
                <c:pt idx="13">
                  <c:v>2.7831044799999995</c:v>
                </c:pt>
                <c:pt idx="14">
                  <c:v>2.5911662400000002</c:v>
                </c:pt>
                <c:pt idx="15">
                  <c:v>2.3272511599999994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12-B94A-A816-8AC533F6847A}"/>
            </c:ext>
          </c:extLst>
        </c:ser>
        <c:ser>
          <c:idx val="1"/>
          <c:order val="1"/>
          <c:tx>
            <c:strRef>
              <c:f>'Curva Balsa llena'!$C$2:$C$3</c:f>
              <c:strCache>
                <c:ptCount val="2"/>
                <c:pt idx="0">
                  <c:v>Balsa Llena</c:v>
                </c:pt>
                <c:pt idx="1">
                  <c:v>[kg/cm2]</c:v>
                </c:pt>
              </c:strCache>
            </c:strRef>
          </c:tx>
          <c:spPr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34925" cap="flat" cmpd="dbl" algn="ctr">
                <a:solidFill>
                  <a:schemeClr val="accent4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22225" cap="rnd" cmpd="dbl" algn="ctr">
                <a:solidFill>
                  <a:schemeClr val="accent4">
                    <a:lumMod val="60000"/>
                    <a:lumOff val="40000"/>
                  </a:schemeClr>
                </a:solidFill>
                <a:prstDash val="solid"/>
                <a:round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7111384996232174"/>
                  <c:y val="0.48755241230039686"/>
                </c:manualLayout>
              </c:layout>
              <c:numFmt formatCode="0.00000E+00" sourceLinked="0"/>
              <c:spPr>
                <a:noFill/>
                <a:ln w="12700">
                  <a:solidFill>
                    <a:schemeClr val="accent4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'Curva Balsa llena'!$A$4:$A$19</c:f>
              <c:numCache>
                <c:formatCode>#,##0.00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700</c:v>
                </c:pt>
                <c:pt idx="4">
                  <c:v>1000</c:v>
                </c:pt>
                <c:pt idx="5">
                  <c:v>1300</c:v>
                </c:pt>
                <c:pt idx="6">
                  <c:v>1600</c:v>
                </c:pt>
                <c:pt idx="7">
                  <c:v>1900</c:v>
                </c:pt>
                <c:pt idx="8">
                  <c:v>2200</c:v>
                </c:pt>
                <c:pt idx="9">
                  <c:v>2500</c:v>
                </c:pt>
                <c:pt idx="10">
                  <c:v>2800</c:v>
                </c:pt>
                <c:pt idx="11">
                  <c:v>3100</c:v>
                </c:pt>
                <c:pt idx="12">
                  <c:v>3400</c:v>
                </c:pt>
                <c:pt idx="13">
                  <c:v>3700</c:v>
                </c:pt>
                <c:pt idx="14">
                  <c:v>4000</c:v>
                </c:pt>
                <c:pt idx="15">
                  <c:v>4300</c:v>
                </c:pt>
              </c:numCache>
            </c:numRef>
          </c:xVal>
          <c:yVal>
            <c:numRef>
              <c:f>'Curva Balsa llena'!$C$4:$C$19</c:f>
              <c:numCache>
                <c:formatCode>0.00</c:formatCode>
                <c:ptCount val="16"/>
                <c:pt idx="0">
                  <c:v>0.83798399999999995</c:v>
                </c:pt>
                <c:pt idx="1">
                  <c:v>0.84788775999999999</c:v>
                </c:pt>
                <c:pt idx="2">
                  <c:v>0.87034864000000001</c:v>
                </c:pt>
                <c:pt idx="3">
                  <c:v>0.92758455999999989</c:v>
                </c:pt>
                <c:pt idx="4">
                  <c:v>1.013074</c:v>
                </c:pt>
                <c:pt idx="5">
                  <c:v>1.12681696</c:v>
                </c:pt>
                <c:pt idx="6">
                  <c:v>1.26881344</c:v>
                </c:pt>
                <c:pt idx="7">
                  <c:v>1.43906344</c:v>
                </c:pt>
                <c:pt idx="8">
                  <c:v>1.63756696</c:v>
                </c:pt>
                <c:pt idx="9">
                  <c:v>1.8643239999999999</c:v>
                </c:pt>
                <c:pt idx="10">
                  <c:v>2.11933456</c:v>
                </c:pt>
                <c:pt idx="11">
                  <c:v>2.4025986399999999</c:v>
                </c:pt>
                <c:pt idx="12">
                  <c:v>2.7141162400000001</c:v>
                </c:pt>
                <c:pt idx="13">
                  <c:v>3.0538873600000005</c:v>
                </c:pt>
                <c:pt idx="14">
                  <c:v>3.4219119999999998</c:v>
                </c:pt>
                <c:pt idx="15">
                  <c:v>3.8181901600000003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'Curva Balsa llena'!$D$2:$D$3</c:f>
              <c:strCache>
                <c:ptCount val="2"/>
                <c:pt idx="0">
                  <c:v>Balsa Vacia</c:v>
                </c:pt>
                <c:pt idx="1">
                  <c:v>[kg/cm2]</c:v>
                </c:pt>
              </c:strCache>
            </c:strRef>
          </c:tx>
          <c:spPr>
            <a:ln w="25400" cap="flat" cmpd="dbl" algn="ctr">
              <a:solidFill>
                <a:schemeClr val="accent6">
                  <a:alpha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34925" cap="flat" cmpd="dbl" algn="ctr">
                <a:solidFill>
                  <a:schemeClr val="accent6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22225" cap="rnd" cmpd="dbl" algn="ctr">
                <a:solidFill>
                  <a:schemeClr val="accent6">
                    <a:lumMod val="75000"/>
                    <a:alpha val="25000"/>
                  </a:schemeClr>
                </a:solidFill>
                <a:prstDash val="solid"/>
                <a:round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34354357852875367"/>
                  <c:y val="0.32345012517823163"/>
                </c:manualLayout>
              </c:layout>
              <c:numFmt formatCode="0.00000E+00" sourceLinked="0"/>
              <c:spPr>
                <a:noFill/>
                <a:ln w="12700">
                  <a:solidFill>
                    <a:schemeClr val="accent6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'Curva Balsa llena'!$A$4:$A$19</c:f>
              <c:numCache>
                <c:formatCode>#,##0.00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700</c:v>
                </c:pt>
                <c:pt idx="4">
                  <c:v>1000</c:v>
                </c:pt>
                <c:pt idx="5">
                  <c:v>1300</c:v>
                </c:pt>
                <c:pt idx="6">
                  <c:v>1600</c:v>
                </c:pt>
                <c:pt idx="7">
                  <c:v>1900</c:v>
                </c:pt>
                <c:pt idx="8">
                  <c:v>2200</c:v>
                </c:pt>
                <c:pt idx="9">
                  <c:v>2500</c:v>
                </c:pt>
                <c:pt idx="10">
                  <c:v>2800</c:v>
                </c:pt>
                <c:pt idx="11">
                  <c:v>3100</c:v>
                </c:pt>
                <c:pt idx="12">
                  <c:v>3400</c:v>
                </c:pt>
                <c:pt idx="13">
                  <c:v>3700</c:v>
                </c:pt>
                <c:pt idx="14">
                  <c:v>4000</c:v>
                </c:pt>
                <c:pt idx="15">
                  <c:v>4300</c:v>
                </c:pt>
              </c:numCache>
            </c:numRef>
          </c:xVal>
          <c:yVal>
            <c:numRef>
              <c:f>'Curva Balsa llena'!$D$4:$D$19</c:f>
              <c:numCache>
                <c:formatCode>0.00</c:formatCode>
                <c:ptCount val="16"/>
                <c:pt idx="0">
                  <c:v>1.3118440000000007</c:v>
                </c:pt>
                <c:pt idx="1">
                  <c:v>1.3196464854465244</c:v>
                </c:pt>
                <c:pt idx="2">
                  <c:v>1.3418977577771447</c:v>
                </c:pt>
                <c:pt idx="3">
                  <c:v>1.3982872881489949</c:v>
                </c:pt>
                <c:pt idx="4">
                  <c:v>1.4825338601274309</c:v>
                </c:pt>
                <c:pt idx="5">
                  <c:v>1.5979569785007557</c:v>
                </c:pt>
                <c:pt idx="6">
                  <c:v>1.7386780708551612</c:v>
                </c:pt>
                <c:pt idx="7">
                  <c:v>1.9115862423286942</c:v>
                </c:pt>
                <c:pt idx="8">
                  <c:v>2.1086186874728305</c:v>
                </c:pt>
                <c:pt idx="9">
                  <c:v>2.3388114011686096</c:v>
                </c:pt>
                <c:pt idx="10">
                  <c:v>2.591534236287981</c:v>
                </c:pt>
                <c:pt idx="11">
                  <c:v>2.8791524992620725</c:v>
                </c:pt>
                <c:pt idx="12">
                  <c:v>3.1873409658012952</c:v>
                </c:pt>
                <c:pt idx="13">
                  <c:v>3.5235177278087484</c:v>
                </c:pt>
                <c:pt idx="14">
                  <c:v>3.8965222361645977</c:v>
                </c:pt>
                <c:pt idx="15">
                  <c:v>4.2885506334440766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72944"/>
        <c:axId val="175073504"/>
      </c:scatterChart>
      <c:valAx>
        <c:axId val="17507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Caudal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073504"/>
        <c:crosses val="autoZero"/>
        <c:crossBetween val="midCat"/>
      </c:valAx>
      <c:valAx>
        <c:axId val="17507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PdC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072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23573742207049"/>
          <c:y val="0.14661271410564711"/>
          <c:w val="0.12972200338063034"/>
          <c:h val="0.596213062791762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Tren</a:t>
            </a:r>
            <a:r>
              <a:rPr lang="es-ES" baseline="0"/>
              <a:t> B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4956194927367584E-2"/>
          <c:y val="0.1237618244584895"/>
          <c:w val="0.78542644150568519"/>
          <c:h val="0.755908554156754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'Curva Balsa llena'!$B$2:$B$3</c:f>
              <c:strCache>
                <c:ptCount val="2"/>
                <c:pt idx="0">
                  <c:v>Bomba</c:v>
                </c:pt>
                <c:pt idx="1">
                  <c:v>[kg/cm2]</c:v>
                </c:pt>
              </c:strCache>
            </c:strRef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22225" cap="rnd" cmpd="dbl" algn="ctr">
                <a:solidFill>
                  <a:schemeClr val="accent2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poly"/>
            <c:order val="4"/>
            <c:dispRSqr val="0"/>
            <c:dispEq val="1"/>
            <c:trendlineLbl>
              <c:layout>
                <c:manualLayout>
                  <c:x val="-0.14625509394256725"/>
                  <c:y val="-0.28555345947551775"/>
                </c:manualLayout>
              </c:layout>
              <c:numFmt formatCode="0.00000E+00" sourceLinked="0"/>
              <c:spPr>
                <a:noFill/>
                <a:ln w="12700">
                  <a:solidFill>
                    <a:schemeClr val="accent2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'Curva Balsa llena'!$A$4:$A$19</c:f>
              <c:numCache>
                <c:formatCode>#,##0.00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700</c:v>
                </c:pt>
                <c:pt idx="4">
                  <c:v>1000</c:v>
                </c:pt>
                <c:pt idx="5">
                  <c:v>1300</c:v>
                </c:pt>
                <c:pt idx="6">
                  <c:v>1600</c:v>
                </c:pt>
                <c:pt idx="7">
                  <c:v>1900</c:v>
                </c:pt>
                <c:pt idx="8">
                  <c:v>2200</c:v>
                </c:pt>
                <c:pt idx="9">
                  <c:v>2500</c:v>
                </c:pt>
                <c:pt idx="10">
                  <c:v>2800</c:v>
                </c:pt>
                <c:pt idx="11">
                  <c:v>3100</c:v>
                </c:pt>
                <c:pt idx="12">
                  <c:v>3400</c:v>
                </c:pt>
                <c:pt idx="13">
                  <c:v>3700</c:v>
                </c:pt>
                <c:pt idx="14">
                  <c:v>4000</c:v>
                </c:pt>
                <c:pt idx="15">
                  <c:v>4300</c:v>
                </c:pt>
              </c:numCache>
            </c:numRef>
          </c:xVal>
          <c:yVal>
            <c:numRef>
              <c:f>'Curva Balsa llena'!$B$4:$B$19</c:f>
              <c:numCache>
                <c:formatCode>0.00</c:formatCode>
                <c:ptCount val="16"/>
                <c:pt idx="0">
                  <c:v>3.9587261999999996</c:v>
                </c:pt>
                <c:pt idx="1">
                  <c:v>3.9347339199999993</c:v>
                </c:pt>
                <c:pt idx="2">
                  <c:v>3.88674936</c:v>
                </c:pt>
                <c:pt idx="3">
                  <c:v>3.7907802399999992</c:v>
                </c:pt>
                <c:pt idx="4">
                  <c:v>3.6468265600000001</c:v>
                </c:pt>
                <c:pt idx="5">
                  <c:v>3.5268651599999998</c:v>
                </c:pt>
                <c:pt idx="6">
                  <c:v>3.4069037599999996</c:v>
                </c:pt>
                <c:pt idx="7">
                  <c:v>3.2869423599999994</c:v>
                </c:pt>
                <c:pt idx="8">
                  <c:v>3.1909732399999999</c:v>
                </c:pt>
                <c:pt idx="9">
                  <c:v>3.1189963999999994</c:v>
                </c:pt>
                <c:pt idx="10">
                  <c:v>3.0470195599999994</c:v>
                </c:pt>
                <c:pt idx="11">
                  <c:v>2.9750427199999998</c:v>
                </c:pt>
                <c:pt idx="12">
                  <c:v>2.9030658799999998</c:v>
                </c:pt>
                <c:pt idx="13">
                  <c:v>2.7831044799999995</c:v>
                </c:pt>
                <c:pt idx="14">
                  <c:v>2.5911662400000002</c:v>
                </c:pt>
                <c:pt idx="15">
                  <c:v>2.3272511599999994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12-B94A-A816-8AC533F6847A}"/>
            </c:ext>
          </c:extLst>
        </c:ser>
        <c:ser>
          <c:idx val="1"/>
          <c:order val="1"/>
          <c:tx>
            <c:strRef>
              <c:f>'Curva Balsa llena'!$E$2:$E$3</c:f>
              <c:strCache>
                <c:ptCount val="2"/>
                <c:pt idx="0">
                  <c:v>Balsa Llena</c:v>
                </c:pt>
                <c:pt idx="1">
                  <c:v>[kg/cm2]</c:v>
                </c:pt>
              </c:strCache>
            </c:strRef>
          </c:tx>
          <c:spPr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34925" cap="flat" cmpd="dbl" algn="ctr">
                <a:solidFill>
                  <a:schemeClr val="accent3"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22225" cap="rnd" cmpd="dbl" algn="ctr">
                <a:solidFill>
                  <a:schemeClr val="accent3">
                    <a:alpha val="25000"/>
                  </a:schemeClr>
                </a:solidFill>
                <a:round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27640277313956607"/>
                  <c:y val="0.5046382901603742"/>
                </c:manualLayout>
              </c:layout>
              <c:numFmt formatCode="0.00000E+00" sourceLinked="0"/>
              <c:spPr>
                <a:noFill/>
                <a:ln w="12700">
                  <a:solidFill>
                    <a:schemeClr val="accent3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'Curva Balsa llena'!$A$4:$A$19</c:f>
              <c:numCache>
                <c:formatCode>#,##0.00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700</c:v>
                </c:pt>
                <c:pt idx="4">
                  <c:v>1000</c:v>
                </c:pt>
                <c:pt idx="5">
                  <c:v>1300</c:v>
                </c:pt>
                <c:pt idx="6">
                  <c:v>1600</c:v>
                </c:pt>
                <c:pt idx="7">
                  <c:v>1900</c:v>
                </c:pt>
                <c:pt idx="8">
                  <c:v>2200</c:v>
                </c:pt>
                <c:pt idx="9">
                  <c:v>2500</c:v>
                </c:pt>
                <c:pt idx="10">
                  <c:v>2800</c:v>
                </c:pt>
                <c:pt idx="11">
                  <c:v>3100</c:v>
                </c:pt>
                <c:pt idx="12">
                  <c:v>3400</c:v>
                </c:pt>
                <c:pt idx="13">
                  <c:v>3700</c:v>
                </c:pt>
                <c:pt idx="14">
                  <c:v>4000</c:v>
                </c:pt>
                <c:pt idx="15">
                  <c:v>4300</c:v>
                </c:pt>
              </c:numCache>
            </c:numRef>
          </c:xVal>
          <c:yVal>
            <c:numRef>
              <c:f>'Curva Balsa llena'!$E$4:$E$19</c:f>
              <c:numCache>
                <c:formatCode>0.00</c:formatCode>
                <c:ptCount val="16"/>
                <c:pt idx="0">
                  <c:v>0.83798399999999995</c:v>
                </c:pt>
                <c:pt idx="1">
                  <c:v>0.84859301999999992</c:v>
                </c:pt>
                <c:pt idx="2">
                  <c:v>0.87241331999999994</c:v>
                </c:pt>
                <c:pt idx="3">
                  <c:v>0.93291491999999998</c:v>
                </c:pt>
                <c:pt idx="4">
                  <c:v>1.0231418999999999</c:v>
                </c:pt>
                <c:pt idx="5">
                  <c:v>1.14309426</c:v>
                </c:pt>
                <c:pt idx="6">
                  <c:v>1.292772</c:v>
                </c:pt>
                <c:pt idx="7">
                  <c:v>1.4721751199999999</c:v>
                </c:pt>
                <c:pt idx="8">
                  <c:v>1.68130362</c:v>
                </c:pt>
                <c:pt idx="9">
                  <c:v>1.9201575000000002</c:v>
                </c:pt>
                <c:pt idx="10">
                  <c:v>2.1887367599999998</c:v>
                </c:pt>
                <c:pt idx="11">
                  <c:v>2.4870414000000003</c:v>
                </c:pt>
                <c:pt idx="12">
                  <c:v>2.8150714199999998</c:v>
                </c:pt>
                <c:pt idx="13">
                  <c:v>3.17282682</c:v>
                </c:pt>
                <c:pt idx="14">
                  <c:v>3.5603076000000002</c:v>
                </c:pt>
                <c:pt idx="15">
                  <c:v>3.9775137600000003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'Curva Balsa llena'!$F$2:$F$3</c:f>
              <c:strCache>
                <c:ptCount val="2"/>
                <c:pt idx="0">
                  <c:v>Balsa Vacia</c:v>
                </c:pt>
                <c:pt idx="1">
                  <c:v>[kg/cm2]</c:v>
                </c:pt>
              </c:strCache>
            </c:strRef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4"/>
            <c:spPr>
              <a:noFill/>
              <a:ln w="34925" cap="flat" cmpd="dbl" algn="ctr">
                <a:solidFill>
                  <a:schemeClr val="accent1"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22225" cap="rnd" cmpd="dbl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35050621157221451"/>
                  <c:y val="0.33067673838244349"/>
                </c:manualLayout>
              </c:layout>
              <c:numFmt formatCode="0.00000E+00" sourceLinked="0"/>
              <c:spPr>
                <a:noFill/>
                <a:ln w="12700"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'Curva Balsa llena'!$A$4:$A$19</c:f>
              <c:numCache>
                <c:formatCode>#,##0.00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700</c:v>
                </c:pt>
                <c:pt idx="4">
                  <c:v>1000</c:v>
                </c:pt>
                <c:pt idx="5">
                  <c:v>1300</c:v>
                </c:pt>
                <c:pt idx="6">
                  <c:v>1600</c:v>
                </c:pt>
                <c:pt idx="7">
                  <c:v>1900</c:v>
                </c:pt>
                <c:pt idx="8">
                  <c:v>2200</c:v>
                </c:pt>
                <c:pt idx="9">
                  <c:v>2500</c:v>
                </c:pt>
                <c:pt idx="10">
                  <c:v>2800</c:v>
                </c:pt>
                <c:pt idx="11">
                  <c:v>3100</c:v>
                </c:pt>
                <c:pt idx="12">
                  <c:v>3400</c:v>
                </c:pt>
                <c:pt idx="13">
                  <c:v>3700</c:v>
                </c:pt>
                <c:pt idx="14">
                  <c:v>4000</c:v>
                </c:pt>
                <c:pt idx="15">
                  <c:v>4300</c:v>
                </c:pt>
              </c:numCache>
            </c:numRef>
          </c:xVal>
          <c:yVal>
            <c:numRef>
              <c:f>'Curva Balsa llena'!$F$4:$F$19</c:f>
              <c:numCache>
                <c:formatCode>#,##0.00</c:formatCode>
                <c:ptCount val="16"/>
                <c:pt idx="0">
                  <c:v>1.3118440000000007</c:v>
                </c:pt>
                <c:pt idx="1">
                  <c:v>1.3201108652063802</c:v>
                </c:pt>
                <c:pt idx="2">
                  <c:v>1.3436364075395681</c:v>
                </c:pt>
                <c:pt idx="3">
                  <c:v>1.4031298464712287</c:v>
                </c:pt>
                <c:pt idx="4">
                  <c:v>1.4919476727399181</c:v>
                </c:pt>
                <c:pt idx="5">
                  <c:v>1.6136148545946827</c:v>
                </c:pt>
                <c:pt idx="6">
                  <c:v>1.7618400943917931</c:v>
                </c:pt>
                <c:pt idx="7">
                  <c:v>1.9440070471388859</c:v>
                </c:pt>
                <c:pt idx="8">
                  <c:v>2.151452242413908</c:v>
                </c:pt>
                <c:pt idx="9">
                  <c:v>2.3939036213710985</c:v>
                </c:pt>
                <c:pt idx="10">
                  <c:v>2.6599386950634529</c:v>
                </c:pt>
                <c:pt idx="11">
                  <c:v>2.9628091859009906</c:v>
                </c:pt>
                <c:pt idx="12">
                  <c:v>3.2872051125085169</c:v>
                </c:pt>
                <c:pt idx="13">
                  <c:v>3.6410123057494759</c:v>
                </c:pt>
                <c:pt idx="14">
                  <c:v>4.0337294000386645</c:v>
                </c:pt>
                <c:pt idx="15">
                  <c:v>4.4462804344211371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77424"/>
        <c:axId val="175077984"/>
      </c:scatterChart>
      <c:valAx>
        <c:axId val="17507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Caudal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077984"/>
        <c:crosses val="autoZero"/>
        <c:crossBetween val="midCat"/>
      </c:valAx>
      <c:valAx>
        <c:axId val="17507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PdC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507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36254163518028"/>
          <c:y val="0.19371553370834591"/>
          <c:w val="0.11633232445089799"/>
          <c:h val="0.599792790859628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657225</xdr:colOff>
      <xdr:row>1</xdr:row>
      <xdr:rowOff>104775</xdr:rowOff>
    </xdr:from>
    <xdr:to>
      <xdr:col>15</xdr:col>
      <xdr:colOff>425134</xdr:colOff>
      <xdr:row>26</xdr:row>
      <xdr:rowOff>90489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0</xdr:row>
      <xdr:rowOff>66675</xdr:rowOff>
    </xdr:from>
    <xdr:to>
      <xdr:col>17</xdr:col>
      <xdr:colOff>247650</xdr:colOff>
      <xdr:row>23</xdr:row>
      <xdr:rowOff>171451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597216</xdr:colOff>
      <xdr:row>0</xdr:row>
      <xdr:rowOff>180021</xdr:rowOff>
    </xdr:from>
    <xdr:to>
      <xdr:col>16</xdr:col>
      <xdr:colOff>508000</xdr:colOff>
      <xdr:row>25</xdr:row>
      <xdr:rowOff>165735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</xdr:colOff>
      <xdr:row>27</xdr:row>
      <xdr:rowOff>7620</xdr:rowOff>
    </xdr:from>
    <xdr:to>
      <xdr:col>16</xdr:col>
      <xdr:colOff>531814</xdr:colOff>
      <xdr:row>50</xdr:row>
      <xdr:rowOff>183834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tabSelected="1" zoomScaleNormal="100" workbookViewId="0">
      <selection activeCell="D17" sqref="D17"/>
    </sheetView>
  </sheetViews>
  <sheetFormatPr baseColWidth="10" defaultColWidth="11.42578125" defaultRowHeight="15" x14ac:dyDescent="0.25"/>
  <cols>
    <col min="1" max="1" width="12.28515625" style="5" customWidth="1"/>
    <col min="2" max="4" width="11.42578125" style="5"/>
    <col min="5" max="5" width="15.5703125" style="5" bestFit="1" customWidth="1"/>
    <col min="6" max="6" width="11.42578125" style="1"/>
    <col min="7" max="7" width="14.42578125" style="1" bestFit="1" customWidth="1"/>
    <col min="8" max="16384" width="11.42578125" style="1"/>
  </cols>
  <sheetData>
    <row r="1" spans="1:16" x14ac:dyDescent="0.25">
      <c r="A1" s="28" t="s">
        <v>3</v>
      </c>
      <c r="E1" s="5" t="s">
        <v>4</v>
      </c>
    </row>
    <row r="2" spans="1:16" ht="17.25" x14ac:dyDescent="0.25">
      <c r="A2" s="5">
        <v>1</v>
      </c>
      <c r="B2" s="5" t="s">
        <v>24</v>
      </c>
      <c r="C2" s="8">
        <v>4.8099999999999996</v>
      </c>
      <c r="D2" s="5" t="s">
        <v>12</v>
      </c>
      <c r="E2" s="5">
        <v>997.6</v>
      </c>
      <c r="F2" s="5" t="s">
        <v>25</v>
      </c>
    </row>
    <row r="3" spans="1:16" ht="15.75" thickBot="1" x14ac:dyDescent="0.3">
      <c r="C3" s="8"/>
      <c r="F3" s="5"/>
    </row>
    <row r="4" spans="1:16" ht="15.75" thickBot="1" x14ac:dyDescent="0.3">
      <c r="A4" s="29" t="s">
        <v>5</v>
      </c>
      <c r="B4" s="30"/>
      <c r="C4" s="30"/>
      <c r="D4" s="30"/>
      <c r="E4" s="31"/>
    </row>
    <row r="5" spans="1:16" ht="15.75" thickBot="1" x14ac:dyDescent="0.3">
      <c r="A5" s="9" t="s">
        <v>0</v>
      </c>
      <c r="B5" s="9" t="s">
        <v>1</v>
      </c>
      <c r="C5" s="9" t="s">
        <v>2</v>
      </c>
      <c r="D5" s="9" t="s">
        <v>10</v>
      </c>
      <c r="E5" s="9" t="s">
        <v>11</v>
      </c>
    </row>
    <row r="6" spans="1:16" ht="17.25" x14ac:dyDescent="0.25">
      <c r="A6" s="10" t="s">
        <v>15</v>
      </c>
      <c r="B6" s="10" t="s">
        <v>12</v>
      </c>
      <c r="C6" s="10" t="s">
        <v>13</v>
      </c>
      <c r="D6" s="10" t="s">
        <v>14</v>
      </c>
      <c r="E6" s="10" t="s">
        <v>14</v>
      </c>
    </row>
    <row r="7" spans="1:16" x14ac:dyDescent="0.25">
      <c r="A7" s="11">
        <v>0</v>
      </c>
      <c r="B7" s="11">
        <v>8.25</v>
      </c>
      <c r="C7" s="11">
        <f>B7*$C$2</f>
        <v>39.682499999999997</v>
      </c>
      <c r="D7" s="11">
        <f>C7*$E$2/10000</f>
        <v>3.9587261999999996</v>
      </c>
      <c r="E7" s="12">
        <f>(-0.0000000000000236514*A7^4)+(0.000000000184507*A7^3)-(0.00000043927*A7^2)-(0.0000213903*A7)+3.95685</f>
        <v>3.9568500000000002</v>
      </c>
    </row>
    <row r="8" spans="1:16" x14ac:dyDescent="0.25">
      <c r="A8" s="13">
        <v>200</v>
      </c>
      <c r="B8" s="13">
        <v>8.1999999999999993</v>
      </c>
      <c r="C8" s="13">
        <f t="shared" ref="C8:C22" si="0">B8*$C$2</f>
        <v>39.441999999999993</v>
      </c>
      <c r="D8" s="13">
        <f t="shared" ref="D8:D22" si="1">C8*$E$2/10000</f>
        <v>3.9347339199999993</v>
      </c>
      <c r="E8" s="14">
        <f t="shared" ref="E8:E22" si="2">(-0.0000000000000236514*A8^4)+(0.000000000184507*A8^3)-(0.00000043927*A8^2)-(0.0000213903*A8)+3.95685</f>
        <v>3.93643935376</v>
      </c>
      <c r="P8" s="2"/>
    </row>
    <row r="9" spans="1:16" x14ac:dyDescent="0.25">
      <c r="A9" s="13">
        <v>400</v>
      </c>
      <c r="B9" s="13">
        <v>8.1</v>
      </c>
      <c r="C9" s="13">
        <f t="shared" si="0"/>
        <v>38.960999999999999</v>
      </c>
      <c r="D9" s="13">
        <f t="shared" si="1"/>
        <v>3.88674936</v>
      </c>
      <c r="E9" s="14">
        <f t="shared" si="2"/>
        <v>3.88921365216</v>
      </c>
      <c r="P9" s="2"/>
    </row>
    <row r="10" spans="1:16" x14ac:dyDescent="0.25">
      <c r="A10" s="13">
        <v>700</v>
      </c>
      <c r="B10" s="13">
        <v>7.9</v>
      </c>
      <c r="C10" s="13">
        <f t="shared" si="0"/>
        <v>37.998999999999995</v>
      </c>
      <c r="D10" s="13">
        <f t="shared" si="1"/>
        <v>3.7907802399999992</v>
      </c>
      <c r="E10" s="14">
        <f t="shared" si="2"/>
        <v>3.78424168986</v>
      </c>
    </row>
    <row r="11" spans="1:16" x14ac:dyDescent="0.25">
      <c r="A11" s="13">
        <v>1000</v>
      </c>
      <c r="B11" s="13">
        <v>7.6</v>
      </c>
      <c r="C11" s="13">
        <f t="shared" si="0"/>
        <v>36.555999999999997</v>
      </c>
      <c r="D11" s="13">
        <f t="shared" si="1"/>
        <v>3.6468265600000001</v>
      </c>
      <c r="E11" s="14">
        <f t="shared" si="2"/>
        <v>3.6570453000000001</v>
      </c>
    </row>
    <row r="12" spans="1:16" x14ac:dyDescent="0.25">
      <c r="A12" s="13">
        <v>1300</v>
      </c>
      <c r="B12" s="13">
        <v>7.35</v>
      </c>
      <c r="C12" s="13">
        <f t="shared" si="0"/>
        <v>35.353499999999997</v>
      </c>
      <c r="D12" s="13">
        <f t="shared" si="1"/>
        <v>3.5268651599999998</v>
      </c>
      <c r="E12" s="14">
        <f t="shared" si="2"/>
        <v>3.5244874254600003</v>
      </c>
      <c r="P12" s="2"/>
    </row>
    <row r="13" spans="1:16" x14ac:dyDescent="0.25">
      <c r="A13" s="13">
        <v>1600</v>
      </c>
      <c r="B13" s="13">
        <v>7.1</v>
      </c>
      <c r="C13" s="13">
        <f t="shared" si="0"/>
        <v>34.150999999999996</v>
      </c>
      <c r="D13" s="13">
        <f t="shared" si="1"/>
        <v>3.4069037599999996</v>
      </c>
      <c r="E13" s="14">
        <f t="shared" si="2"/>
        <v>3.3988331769600002</v>
      </c>
      <c r="P13" s="2"/>
    </row>
    <row r="14" spans="1:16" x14ac:dyDescent="0.25">
      <c r="A14" s="13">
        <v>1900</v>
      </c>
      <c r="B14" s="13">
        <v>6.85</v>
      </c>
      <c r="C14" s="13">
        <f t="shared" si="0"/>
        <v>32.948499999999996</v>
      </c>
      <c r="D14" s="13">
        <f t="shared" si="1"/>
        <v>3.2869423599999994</v>
      </c>
      <c r="E14" s="14">
        <f t="shared" si="2"/>
        <v>3.2877498330600003</v>
      </c>
    </row>
    <row r="15" spans="1:16" x14ac:dyDescent="0.25">
      <c r="A15" s="13">
        <v>2200</v>
      </c>
      <c r="B15" s="13">
        <v>6.65</v>
      </c>
      <c r="C15" s="13">
        <f t="shared" si="0"/>
        <v>31.986499999999999</v>
      </c>
      <c r="D15" s="13">
        <f t="shared" si="1"/>
        <v>3.1909732399999999</v>
      </c>
      <c r="E15" s="14">
        <f t="shared" si="2"/>
        <v>3.1943068401600003</v>
      </c>
    </row>
    <row r="16" spans="1:16" x14ac:dyDescent="0.25">
      <c r="A16" s="13">
        <v>2500</v>
      </c>
      <c r="B16" s="13">
        <v>6.5</v>
      </c>
      <c r="C16" s="13">
        <f t="shared" si="0"/>
        <v>31.264999999999997</v>
      </c>
      <c r="D16" s="13">
        <f t="shared" si="1"/>
        <v>3.1189963999999994</v>
      </c>
      <c r="E16" s="14">
        <f t="shared" si="2"/>
        <v>3.1169758125000002</v>
      </c>
    </row>
    <row r="17" spans="1:5" x14ac:dyDescent="0.25">
      <c r="A17" s="13">
        <v>2800</v>
      </c>
      <c r="B17" s="13">
        <v>6.35</v>
      </c>
      <c r="C17" s="13">
        <f t="shared" si="0"/>
        <v>30.543499999999995</v>
      </c>
      <c r="D17" s="13">
        <f t="shared" si="1"/>
        <v>3.0470195599999994</v>
      </c>
      <c r="E17" s="14">
        <f t="shared" si="2"/>
        <v>3.0496305321600001</v>
      </c>
    </row>
    <row r="18" spans="1:5" x14ac:dyDescent="0.25">
      <c r="A18" s="13">
        <v>3100</v>
      </c>
      <c r="B18" s="13">
        <v>6.2</v>
      </c>
      <c r="C18" s="13">
        <f t="shared" si="0"/>
        <v>29.821999999999999</v>
      </c>
      <c r="D18" s="13">
        <f t="shared" si="1"/>
        <v>2.9750427199999998</v>
      </c>
      <c r="E18" s="14">
        <f t="shared" si="2"/>
        <v>2.9815469490600002</v>
      </c>
    </row>
    <row r="19" spans="1:5" x14ac:dyDescent="0.25">
      <c r="A19" s="13">
        <v>3400</v>
      </c>
      <c r="B19" s="13">
        <v>6.05</v>
      </c>
      <c r="C19" s="13">
        <f t="shared" si="0"/>
        <v>29.100499999999997</v>
      </c>
      <c r="D19" s="13">
        <f t="shared" si="1"/>
        <v>2.9030658799999998</v>
      </c>
      <c r="E19" s="14">
        <f t="shared" si="2"/>
        <v>2.8974031809599996</v>
      </c>
    </row>
    <row r="20" spans="1:5" x14ac:dyDescent="0.25">
      <c r="A20" s="13">
        <v>3700</v>
      </c>
      <c r="B20" s="13">
        <v>5.8</v>
      </c>
      <c r="C20" s="13">
        <f t="shared" si="0"/>
        <v>27.897999999999996</v>
      </c>
      <c r="D20" s="13">
        <f t="shared" si="1"/>
        <v>2.7831044799999995</v>
      </c>
      <c r="E20" s="14">
        <f t="shared" si="2"/>
        <v>2.7772795134599995</v>
      </c>
    </row>
    <row r="21" spans="1:5" x14ac:dyDescent="0.25">
      <c r="A21" s="13">
        <v>4000</v>
      </c>
      <c r="B21" s="13">
        <v>5.4</v>
      </c>
      <c r="C21" s="13">
        <f t="shared" si="0"/>
        <v>25.974</v>
      </c>
      <c r="D21" s="13">
        <f t="shared" si="1"/>
        <v>2.5911662400000002</v>
      </c>
      <c r="E21" s="14">
        <f t="shared" si="2"/>
        <v>2.5966584000000008</v>
      </c>
    </row>
    <row r="22" spans="1:5" x14ac:dyDescent="0.25">
      <c r="A22" s="15">
        <v>4300</v>
      </c>
      <c r="B22" s="15">
        <v>4.8499999999999996</v>
      </c>
      <c r="C22" s="15">
        <f t="shared" si="0"/>
        <v>23.328499999999995</v>
      </c>
      <c r="D22" s="15">
        <f t="shared" si="1"/>
        <v>2.3272511599999994</v>
      </c>
      <c r="E22" s="16">
        <f t="shared" si="2"/>
        <v>2.3264244618599994</v>
      </c>
    </row>
    <row r="26" spans="1:5" x14ac:dyDescent="0.25">
      <c r="A26" s="6"/>
      <c r="B26" s="6"/>
    </row>
    <row r="27" spans="1:5" x14ac:dyDescent="0.25">
      <c r="A27" s="6"/>
      <c r="B27" s="6"/>
    </row>
    <row r="28" spans="1:5" x14ac:dyDescent="0.25">
      <c r="A28" s="6"/>
      <c r="B28" s="6"/>
    </row>
    <row r="29" spans="1:5" x14ac:dyDescent="0.25">
      <c r="A29" s="6"/>
      <c r="B29" s="6"/>
    </row>
    <row r="30" spans="1:5" x14ac:dyDescent="0.25">
      <c r="A30" s="6"/>
      <c r="B30" s="6"/>
    </row>
    <row r="31" spans="1:5" x14ac:dyDescent="0.25">
      <c r="A31" s="6"/>
      <c r="B31" s="6"/>
    </row>
    <row r="32" spans="1:5" x14ac:dyDescent="0.25">
      <c r="A32" s="6"/>
      <c r="B32" s="6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6"/>
      <c r="B35" s="6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4"/>
      <c r="B42" s="4"/>
    </row>
  </sheetData>
  <mergeCells count="1">
    <mergeCell ref="A4:E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workbookViewId="0">
      <selection activeCell="F11" sqref="F11"/>
    </sheetView>
  </sheetViews>
  <sheetFormatPr baseColWidth="10" defaultColWidth="10.7109375" defaultRowHeight="15" x14ac:dyDescent="0.25"/>
  <cols>
    <col min="1" max="1" width="10.7109375" style="3"/>
    <col min="2" max="2" width="12.140625" style="3" bestFit="1" customWidth="1"/>
    <col min="3" max="3" width="17.42578125" style="3" customWidth="1"/>
    <col min="4" max="4" width="10.7109375" style="3"/>
    <col min="5" max="5" width="17.28515625" style="3" customWidth="1"/>
    <col min="6" max="16384" width="10.7109375" style="3"/>
  </cols>
  <sheetData>
    <row r="1" spans="1:5" ht="15.75" thickBot="1" x14ac:dyDescent="0.3">
      <c r="A1" s="17"/>
      <c r="B1" s="32" t="s">
        <v>18</v>
      </c>
      <c r="C1" s="32"/>
      <c r="D1" s="32" t="s">
        <v>19</v>
      </c>
      <c r="E1" s="32"/>
    </row>
    <row r="2" spans="1:5" ht="15.75" thickBot="1" x14ac:dyDescent="0.3">
      <c r="A2" s="18" t="s">
        <v>0</v>
      </c>
      <c r="B2" s="19" t="s">
        <v>16</v>
      </c>
      <c r="C2" s="19" t="s">
        <v>11</v>
      </c>
      <c r="D2" s="19" t="s">
        <v>17</v>
      </c>
      <c r="E2" s="20" t="s">
        <v>11</v>
      </c>
    </row>
    <row r="3" spans="1:5" ht="17.25" x14ac:dyDescent="0.25">
      <c r="A3" s="21" t="s">
        <v>26</v>
      </c>
      <c r="B3" s="22" t="s">
        <v>27</v>
      </c>
      <c r="C3" s="22" t="s">
        <v>27</v>
      </c>
      <c r="D3" s="22" t="s">
        <v>27</v>
      </c>
      <c r="E3" s="22" t="s">
        <v>27</v>
      </c>
    </row>
    <row r="4" spans="1:5" x14ac:dyDescent="0.25">
      <c r="A4" s="11">
        <v>0</v>
      </c>
      <c r="B4" s="23">
        <v>1.3118440000000007</v>
      </c>
      <c r="C4" s="23">
        <f>(0.000000156964*(A4^2))+(0.0000184126*A4)+1.30945</f>
        <v>1.30945</v>
      </c>
      <c r="D4" s="23">
        <v>1.3118440000000007</v>
      </c>
      <c r="E4" s="23">
        <f>(0.000000165141*A4^2)+(0.0000200169*A4)+1.30926</f>
        <v>1.3092600000000001</v>
      </c>
    </row>
    <row r="5" spans="1:5" x14ac:dyDescent="0.25">
      <c r="A5" s="13">
        <v>200</v>
      </c>
      <c r="B5" s="24">
        <v>1.3196464854465244</v>
      </c>
      <c r="C5" s="24">
        <f t="shared" ref="C5:C19" si="0">(0.000000156964*(A5^2))+(0.0000184126*A5)+1.30945</f>
        <v>1.3194110800000001</v>
      </c>
      <c r="D5" s="24">
        <v>1.3201108652063802</v>
      </c>
      <c r="E5" s="24">
        <f t="shared" ref="E5:E19" si="1">(0.000000165141*A5^2)+(0.0000200169*A5)+1.30926</f>
        <v>1.3198690200000001</v>
      </c>
    </row>
    <row r="6" spans="1:5" x14ac:dyDescent="0.25">
      <c r="A6" s="13">
        <v>400</v>
      </c>
      <c r="B6" s="24">
        <v>1.3418977577771447</v>
      </c>
      <c r="C6" s="24">
        <f t="shared" si="0"/>
        <v>1.34192928</v>
      </c>
      <c r="D6" s="24">
        <v>1.3436364075395681</v>
      </c>
      <c r="E6" s="24">
        <f t="shared" si="1"/>
        <v>1.3436893200000002</v>
      </c>
    </row>
    <row r="7" spans="1:5" x14ac:dyDescent="0.25">
      <c r="A7" s="13">
        <v>700</v>
      </c>
      <c r="B7" s="24">
        <v>1.3982872881489949</v>
      </c>
      <c r="C7" s="24">
        <f t="shared" si="0"/>
        <v>1.39925118</v>
      </c>
      <c r="D7" s="24">
        <v>1.4031298464712287</v>
      </c>
      <c r="E7" s="24">
        <f t="shared" si="1"/>
        <v>1.40419092</v>
      </c>
    </row>
    <row r="8" spans="1:5" x14ac:dyDescent="0.25">
      <c r="A8" s="13">
        <v>1000</v>
      </c>
      <c r="B8" s="24">
        <v>1.4825338601274309</v>
      </c>
      <c r="C8" s="24">
        <f t="shared" si="0"/>
        <v>1.4848265999999999</v>
      </c>
      <c r="D8" s="24">
        <v>1.4919476727399181</v>
      </c>
      <c r="E8" s="24">
        <f t="shared" si="1"/>
        <v>1.4944179000000002</v>
      </c>
    </row>
    <row r="9" spans="1:5" x14ac:dyDescent="0.25">
      <c r="A9" s="13">
        <v>1300</v>
      </c>
      <c r="B9" s="24">
        <v>1.5979569785007557</v>
      </c>
      <c r="C9" s="24">
        <f t="shared" si="0"/>
        <v>1.59865554</v>
      </c>
      <c r="D9" s="24">
        <v>1.6136148545946827</v>
      </c>
      <c r="E9" s="24">
        <f t="shared" si="1"/>
        <v>1.6143702600000001</v>
      </c>
    </row>
    <row r="10" spans="1:5" x14ac:dyDescent="0.25">
      <c r="A10" s="13">
        <v>1600</v>
      </c>
      <c r="B10" s="24">
        <v>1.7386780708551612</v>
      </c>
      <c r="C10" s="24">
        <f t="shared" si="0"/>
        <v>1.7407379999999999</v>
      </c>
      <c r="D10" s="24">
        <v>1.7618400943917931</v>
      </c>
      <c r="E10" s="24">
        <f t="shared" si="1"/>
        <v>1.7640480000000001</v>
      </c>
    </row>
    <row r="11" spans="1:5" x14ac:dyDescent="0.25">
      <c r="A11" s="13">
        <v>1900</v>
      </c>
      <c r="B11" s="24">
        <v>1.9115862423286942</v>
      </c>
      <c r="C11" s="24">
        <f t="shared" si="0"/>
        <v>1.9110739800000001</v>
      </c>
      <c r="D11" s="24">
        <v>1.9440070471388859</v>
      </c>
      <c r="E11" s="24">
        <f t="shared" si="1"/>
        <v>1.9434511200000002</v>
      </c>
    </row>
    <row r="12" spans="1:5" x14ac:dyDescent="0.25">
      <c r="A12" s="13">
        <v>2200</v>
      </c>
      <c r="B12" s="24">
        <v>2.1086186874728305</v>
      </c>
      <c r="C12" s="24">
        <f t="shared" si="0"/>
        <v>2.10966348</v>
      </c>
      <c r="D12" s="24">
        <v>2.151452242413908</v>
      </c>
      <c r="E12" s="24">
        <f t="shared" si="1"/>
        <v>2.15257962</v>
      </c>
    </row>
    <row r="13" spans="1:5" x14ac:dyDescent="0.25">
      <c r="A13" s="13">
        <v>2500</v>
      </c>
      <c r="B13" s="24">
        <v>2.3388114011686096</v>
      </c>
      <c r="C13" s="24">
        <f t="shared" si="0"/>
        <v>2.3365065</v>
      </c>
      <c r="D13" s="24">
        <v>2.3939036213710985</v>
      </c>
      <c r="E13" s="24">
        <f t="shared" si="1"/>
        <v>2.3914335000000002</v>
      </c>
    </row>
    <row r="14" spans="1:5" x14ac:dyDescent="0.25">
      <c r="A14" s="13">
        <v>2800</v>
      </c>
      <c r="B14" s="24">
        <v>2.591534236287981</v>
      </c>
      <c r="C14" s="24">
        <f t="shared" si="0"/>
        <v>2.5916030399999999</v>
      </c>
      <c r="D14" s="24">
        <v>2.6599386950634529</v>
      </c>
      <c r="E14" s="24">
        <f t="shared" si="1"/>
        <v>2.6600127599999999</v>
      </c>
    </row>
    <row r="15" spans="1:5" x14ac:dyDescent="0.25">
      <c r="A15" s="13">
        <v>3100</v>
      </c>
      <c r="B15" s="24">
        <v>2.8791524992620725</v>
      </c>
      <c r="C15" s="24">
        <f t="shared" si="0"/>
        <v>2.8749530999999999</v>
      </c>
      <c r="D15" s="24">
        <v>2.9628091859009906</v>
      </c>
      <c r="E15" s="24">
        <f t="shared" si="1"/>
        <v>2.9583174000000003</v>
      </c>
    </row>
    <row r="16" spans="1:5" x14ac:dyDescent="0.25">
      <c r="A16" s="13">
        <v>3400</v>
      </c>
      <c r="B16" s="24">
        <v>3.1873409658012952</v>
      </c>
      <c r="C16" s="24">
        <f t="shared" si="0"/>
        <v>3.1865566799999998</v>
      </c>
      <c r="D16" s="24">
        <v>3.2872051125085169</v>
      </c>
      <c r="E16" s="24">
        <f t="shared" si="1"/>
        <v>3.2863474200000002</v>
      </c>
    </row>
    <row r="17" spans="1:5" x14ac:dyDescent="0.25">
      <c r="A17" s="13">
        <v>3700</v>
      </c>
      <c r="B17" s="24">
        <v>3.5235177278087484</v>
      </c>
      <c r="C17" s="24">
        <f t="shared" si="0"/>
        <v>3.5264137800000004</v>
      </c>
      <c r="D17" s="24">
        <v>3.6410123057494759</v>
      </c>
      <c r="E17" s="24">
        <f t="shared" si="1"/>
        <v>3.6441028200000001</v>
      </c>
    </row>
    <row r="18" spans="1:5" x14ac:dyDescent="0.25">
      <c r="A18" s="13">
        <v>4000</v>
      </c>
      <c r="B18" s="24">
        <v>3.8965222361645977</v>
      </c>
      <c r="C18" s="24">
        <f t="shared" si="0"/>
        <v>3.8945243999999999</v>
      </c>
      <c r="D18" s="24">
        <v>4.0337294000386645</v>
      </c>
      <c r="E18" s="24">
        <f t="shared" si="1"/>
        <v>4.0315836000000003</v>
      </c>
    </row>
    <row r="19" spans="1:5" x14ac:dyDescent="0.25">
      <c r="A19" s="15">
        <v>4300</v>
      </c>
      <c r="B19" s="25">
        <v>4.2885506334440766</v>
      </c>
      <c r="C19" s="25">
        <f t="shared" si="0"/>
        <v>4.2908885400000001</v>
      </c>
      <c r="D19" s="25">
        <v>4.4462804344211371</v>
      </c>
      <c r="E19" s="25">
        <f t="shared" si="1"/>
        <v>4.4487897600000004</v>
      </c>
    </row>
  </sheetData>
  <mergeCells count="2">
    <mergeCell ref="B1:C1"/>
    <mergeCell ref="D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zoomScaleNormal="100" workbookViewId="0">
      <selection activeCell="G8" sqref="G8"/>
    </sheetView>
  </sheetViews>
  <sheetFormatPr baseColWidth="10" defaultColWidth="11.42578125" defaultRowHeight="15" x14ac:dyDescent="0.25"/>
  <cols>
    <col min="1" max="2" width="11.42578125" style="5"/>
    <col min="3" max="3" width="12.28515625" style="5" customWidth="1"/>
    <col min="4" max="6" width="11.42578125" style="5"/>
    <col min="7" max="7" width="9.28515625" style="5" bestFit="1" customWidth="1"/>
    <col min="8" max="8" width="11.42578125" style="5"/>
    <col min="9" max="9" width="14.42578125" style="5" bestFit="1" customWidth="1"/>
    <col min="10" max="16384" width="11.42578125" style="5"/>
  </cols>
  <sheetData>
    <row r="1" spans="1:20" ht="15.75" thickBot="1" x14ac:dyDescent="0.3">
      <c r="A1" s="17"/>
      <c r="B1" s="27"/>
      <c r="C1" s="33" t="s">
        <v>22</v>
      </c>
      <c r="D1" s="33"/>
      <c r="E1" s="33" t="s">
        <v>23</v>
      </c>
      <c r="F1" s="33"/>
    </row>
    <row r="2" spans="1:20" ht="15.75" thickBot="1" x14ac:dyDescent="0.3">
      <c r="A2" s="18" t="s">
        <v>0</v>
      </c>
      <c r="B2" s="19" t="s">
        <v>10</v>
      </c>
      <c r="C2" s="19" t="s">
        <v>20</v>
      </c>
      <c r="D2" s="19" t="s">
        <v>21</v>
      </c>
      <c r="E2" s="20" t="s">
        <v>20</v>
      </c>
      <c r="F2" s="18" t="s">
        <v>21</v>
      </c>
    </row>
    <row r="3" spans="1:20" ht="17.25" x14ac:dyDescent="0.25">
      <c r="A3" s="21" t="s">
        <v>26</v>
      </c>
      <c r="B3" s="22" t="s">
        <v>27</v>
      </c>
      <c r="C3" s="22" t="s">
        <v>27</v>
      </c>
      <c r="D3" s="22" t="s">
        <v>27</v>
      </c>
      <c r="E3" s="22" t="s">
        <v>27</v>
      </c>
      <c r="F3" s="21" t="s">
        <v>27</v>
      </c>
    </row>
    <row r="4" spans="1:20" x14ac:dyDescent="0.25">
      <c r="A4" s="11">
        <v>0</v>
      </c>
      <c r="B4" s="23">
        <v>3.9587261999999996</v>
      </c>
      <c r="C4" s="23">
        <f>(0.000000156964*(A4^2))+(0.000018126*A4)+0.837984</f>
        <v>0.83798399999999995</v>
      </c>
      <c r="D4" s="23">
        <f>'Curva Balsa vacía'!B4</f>
        <v>1.3118440000000007</v>
      </c>
      <c r="E4" s="23">
        <f>(0.000000165141*(A4^2))+(0.0000200169*A4)+0.837984</f>
        <v>0.83798399999999995</v>
      </c>
      <c r="F4" s="11">
        <f>'Curva Balsa vacía'!D4</f>
        <v>1.3118440000000007</v>
      </c>
    </row>
    <row r="5" spans="1:20" ht="15.75" thickBot="1" x14ac:dyDescent="0.3">
      <c r="A5" s="13">
        <v>200</v>
      </c>
      <c r="B5" s="24">
        <v>3.9347339199999993</v>
      </c>
      <c r="C5" s="24">
        <f t="shared" ref="C5:C19" si="0">(0.000000156964*(A5^2))+(0.000018126*A5)+0.837984</f>
        <v>0.84788775999999999</v>
      </c>
      <c r="D5" s="24">
        <f>'Curva Balsa vacía'!B5</f>
        <v>1.3196464854465244</v>
      </c>
      <c r="E5" s="24">
        <f t="shared" ref="E5:E19" si="1">(0.000000165141*(A5^2))+(0.0000200169*A5)+0.837984</f>
        <v>0.84859301999999992</v>
      </c>
      <c r="F5" s="13">
        <f>'Curva Balsa vacía'!D5</f>
        <v>1.3201108652063802</v>
      </c>
    </row>
    <row r="6" spans="1:20" ht="15.75" thickBot="1" x14ac:dyDescent="0.3">
      <c r="A6" s="13">
        <v>400</v>
      </c>
      <c r="B6" s="24">
        <v>3.88674936</v>
      </c>
      <c r="C6" s="24">
        <f t="shared" si="0"/>
        <v>0.87034864000000001</v>
      </c>
      <c r="D6" s="24">
        <f>'Curva Balsa vacía'!B6</f>
        <v>1.3418977577771447</v>
      </c>
      <c r="E6" s="24">
        <f t="shared" si="1"/>
        <v>0.87241331999999994</v>
      </c>
      <c r="F6" s="13">
        <f>'Curva Balsa vacía'!D6</f>
        <v>1.3436364075395681</v>
      </c>
      <c r="G6" s="7"/>
      <c r="R6" s="29" t="s">
        <v>8</v>
      </c>
      <c r="S6" s="30"/>
      <c r="T6" s="31"/>
    </row>
    <row r="7" spans="1:20" x14ac:dyDescent="0.25">
      <c r="A7" s="13">
        <v>700</v>
      </c>
      <c r="B7" s="24">
        <v>3.7907802399999992</v>
      </c>
      <c r="C7" s="24">
        <f t="shared" si="0"/>
        <v>0.92758455999999989</v>
      </c>
      <c r="D7" s="24">
        <f>'Curva Balsa vacía'!B7</f>
        <v>1.3982872881489949</v>
      </c>
      <c r="E7" s="24">
        <f t="shared" si="1"/>
        <v>0.93291491999999998</v>
      </c>
      <c r="F7" s="13">
        <f>'Curva Balsa vacía'!D7</f>
        <v>1.4031298464712287</v>
      </c>
      <c r="G7" s="7"/>
      <c r="R7" s="26" t="s">
        <v>6</v>
      </c>
      <c r="S7" s="26">
        <v>3525.4679132026922</v>
      </c>
      <c r="T7" s="26">
        <f>(-0.0000000000000236514*S7^4)+(0.000000000184507*S7^3)-((0.00000043927+0.000000156964)*S7^2)-((0.000018126+0.0000213903)*S7)+(3.95685-0.837984)</f>
        <v>6.6715101134207089E-5</v>
      </c>
    </row>
    <row r="8" spans="1:20" x14ac:dyDescent="0.25">
      <c r="A8" s="13">
        <v>1000</v>
      </c>
      <c r="B8" s="24">
        <v>3.6468265600000001</v>
      </c>
      <c r="C8" s="24">
        <f t="shared" si="0"/>
        <v>1.013074</v>
      </c>
      <c r="D8" s="24">
        <f>'Curva Balsa vacía'!B8</f>
        <v>1.4825338601274309</v>
      </c>
      <c r="E8" s="24">
        <f t="shared" si="1"/>
        <v>1.0231418999999999</v>
      </c>
      <c r="F8" s="13">
        <f>'Curva Balsa vacía'!D8</f>
        <v>1.4919476727399181</v>
      </c>
      <c r="G8" s="7"/>
      <c r="R8" s="15" t="s">
        <v>7</v>
      </c>
      <c r="S8" s="15">
        <v>3455</v>
      </c>
      <c r="T8" s="15">
        <f>(-0.0000000000000236514*S8^4)+(0.000000000184507*S8^3)-((0.00000043927+0.000000165141)*S8^2)-((0.0000200169+0.0000213903)*S8)+(3.95685-0.837984)</f>
        <v>3.0167540265368942E-4</v>
      </c>
    </row>
    <row r="9" spans="1:20" ht="15.75" thickBot="1" x14ac:dyDescent="0.3">
      <c r="A9" s="13">
        <v>1300</v>
      </c>
      <c r="B9" s="24">
        <v>3.5268651599999998</v>
      </c>
      <c r="C9" s="24">
        <f t="shared" si="0"/>
        <v>1.12681696</v>
      </c>
      <c r="D9" s="24">
        <f>'Curva Balsa vacía'!B9</f>
        <v>1.5979569785007557</v>
      </c>
      <c r="E9" s="24">
        <f t="shared" si="1"/>
        <v>1.14309426</v>
      </c>
      <c r="F9" s="13">
        <f>'Curva Balsa vacía'!D9</f>
        <v>1.6136148545946827</v>
      </c>
      <c r="G9" s="7"/>
    </row>
    <row r="10" spans="1:20" ht="15.75" thickBot="1" x14ac:dyDescent="0.3">
      <c r="A10" s="13">
        <v>1600</v>
      </c>
      <c r="B10" s="24">
        <v>3.4069037599999996</v>
      </c>
      <c r="C10" s="24">
        <f t="shared" si="0"/>
        <v>1.26881344</v>
      </c>
      <c r="D10" s="24">
        <f>'Curva Balsa vacía'!B10</f>
        <v>1.7386780708551612</v>
      </c>
      <c r="E10" s="24">
        <f t="shared" si="1"/>
        <v>1.292772</v>
      </c>
      <c r="F10" s="13">
        <f>'Curva Balsa vacía'!D10</f>
        <v>1.7618400943917931</v>
      </c>
      <c r="G10" s="7"/>
      <c r="R10" s="29" t="s">
        <v>9</v>
      </c>
      <c r="S10" s="30"/>
      <c r="T10" s="31"/>
    </row>
    <row r="11" spans="1:20" x14ac:dyDescent="0.25">
      <c r="A11" s="13">
        <v>1900</v>
      </c>
      <c r="B11" s="24">
        <v>3.2869423599999994</v>
      </c>
      <c r="C11" s="24">
        <f t="shared" si="0"/>
        <v>1.43906344</v>
      </c>
      <c r="D11" s="24">
        <f>'Curva Balsa vacía'!B11</f>
        <v>1.9115862423286942</v>
      </c>
      <c r="E11" s="24">
        <f t="shared" si="1"/>
        <v>1.4721751199999999</v>
      </c>
      <c r="F11" s="13">
        <f>'Curva Balsa vacía'!D11</f>
        <v>1.9440070471388859</v>
      </c>
      <c r="G11" s="7"/>
      <c r="R11" s="26" t="s">
        <v>6</v>
      </c>
      <c r="S11" s="26">
        <v>3184.752887507083</v>
      </c>
      <c r="T11" s="26">
        <f>(-0.0000000000000236514*S11^4)+(0.000000000184507*S11^3)-((0.00000043927+0.000000156964)*S11^2)-((0.0000184136+0.0000213903)*S11)+(3.95685-1.30945)</f>
        <v>5.6903876852754109E-5</v>
      </c>
    </row>
    <row r="12" spans="1:20" x14ac:dyDescent="0.25">
      <c r="A12" s="13">
        <v>2200</v>
      </c>
      <c r="B12" s="24">
        <v>3.1909732399999999</v>
      </c>
      <c r="C12" s="24">
        <f t="shared" si="0"/>
        <v>1.63756696</v>
      </c>
      <c r="D12" s="24">
        <f>'Curva Balsa vacía'!B12</f>
        <v>2.1086186874728305</v>
      </c>
      <c r="E12" s="24">
        <f t="shared" si="1"/>
        <v>1.68130362</v>
      </c>
      <c r="F12" s="13">
        <f>'Curva Balsa vacía'!D12</f>
        <v>2.151452242413908</v>
      </c>
      <c r="G12" s="7"/>
      <c r="R12" s="15" t="s">
        <v>7</v>
      </c>
      <c r="S12" s="15">
        <v>3117.9626592024983</v>
      </c>
      <c r="T12" s="15">
        <f>(-0.0000000000000236514*S12^4)+(0.000000000184507*S12^3)-((0.00000043927+0.000000165141)*S12^2)-((0.0000200169+0.0000213903)*S12)+(3.95685-1.30926)</f>
        <v>1.4966216938638865E-5</v>
      </c>
    </row>
    <row r="13" spans="1:20" x14ac:dyDescent="0.25">
      <c r="A13" s="13">
        <v>2500</v>
      </c>
      <c r="B13" s="24">
        <v>3.1189963999999994</v>
      </c>
      <c r="C13" s="24">
        <f t="shared" si="0"/>
        <v>1.8643239999999999</v>
      </c>
      <c r="D13" s="24">
        <f>'Curva Balsa vacía'!B13</f>
        <v>2.3388114011686096</v>
      </c>
      <c r="E13" s="24">
        <f t="shared" si="1"/>
        <v>1.9201575000000002</v>
      </c>
      <c r="F13" s="13">
        <f>'Curva Balsa vacía'!D13</f>
        <v>2.3939036213710985</v>
      </c>
      <c r="G13" s="7"/>
    </row>
    <row r="14" spans="1:20" x14ac:dyDescent="0.25">
      <c r="A14" s="13">
        <v>2800</v>
      </c>
      <c r="B14" s="24">
        <v>3.0470195599999994</v>
      </c>
      <c r="C14" s="24">
        <f t="shared" si="0"/>
        <v>2.11933456</v>
      </c>
      <c r="D14" s="24">
        <f>'Curva Balsa vacía'!B14</f>
        <v>2.591534236287981</v>
      </c>
      <c r="E14" s="24">
        <f t="shared" si="1"/>
        <v>2.1887367599999998</v>
      </c>
      <c r="F14" s="13">
        <f>'Curva Balsa vacía'!D14</f>
        <v>2.6599386950634529</v>
      </c>
      <c r="G14" s="7"/>
    </row>
    <row r="15" spans="1:20" x14ac:dyDescent="0.25">
      <c r="A15" s="13">
        <v>3100</v>
      </c>
      <c r="B15" s="24">
        <v>2.9750427199999998</v>
      </c>
      <c r="C15" s="24">
        <f t="shared" si="0"/>
        <v>2.4025986399999999</v>
      </c>
      <c r="D15" s="24">
        <f>'Curva Balsa vacía'!B15</f>
        <v>2.8791524992620725</v>
      </c>
      <c r="E15" s="24">
        <f t="shared" si="1"/>
        <v>2.4870414000000003</v>
      </c>
      <c r="F15" s="13">
        <f>'Curva Balsa vacía'!D15</f>
        <v>2.9628091859009906</v>
      </c>
      <c r="G15" s="7"/>
    </row>
    <row r="16" spans="1:20" x14ac:dyDescent="0.25">
      <c r="A16" s="13">
        <v>3400</v>
      </c>
      <c r="B16" s="24">
        <v>2.9030658799999998</v>
      </c>
      <c r="C16" s="24">
        <f t="shared" si="0"/>
        <v>2.7141162400000001</v>
      </c>
      <c r="D16" s="24">
        <f>'Curva Balsa vacía'!B16</f>
        <v>3.1873409658012952</v>
      </c>
      <c r="E16" s="24">
        <f t="shared" si="1"/>
        <v>2.8150714199999998</v>
      </c>
      <c r="F16" s="13">
        <f>'Curva Balsa vacía'!D16</f>
        <v>3.2872051125085169</v>
      </c>
      <c r="G16" s="7"/>
    </row>
    <row r="17" spans="1:7" x14ac:dyDescent="0.25">
      <c r="A17" s="13">
        <v>3700</v>
      </c>
      <c r="B17" s="24">
        <v>2.7831044799999995</v>
      </c>
      <c r="C17" s="24">
        <f t="shared" si="0"/>
        <v>3.0538873600000005</v>
      </c>
      <c r="D17" s="24">
        <f>'Curva Balsa vacía'!B17</f>
        <v>3.5235177278087484</v>
      </c>
      <c r="E17" s="24">
        <f t="shared" si="1"/>
        <v>3.17282682</v>
      </c>
      <c r="F17" s="13">
        <f>'Curva Balsa vacía'!D17</f>
        <v>3.6410123057494759</v>
      </c>
      <c r="G17" s="7"/>
    </row>
    <row r="18" spans="1:7" x14ac:dyDescent="0.25">
      <c r="A18" s="13">
        <v>4000</v>
      </c>
      <c r="B18" s="24">
        <v>2.5911662400000002</v>
      </c>
      <c r="C18" s="24">
        <f t="shared" si="0"/>
        <v>3.4219119999999998</v>
      </c>
      <c r="D18" s="24">
        <f>'Curva Balsa vacía'!B18</f>
        <v>3.8965222361645977</v>
      </c>
      <c r="E18" s="24">
        <f t="shared" si="1"/>
        <v>3.5603076000000002</v>
      </c>
      <c r="F18" s="13">
        <f>'Curva Balsa vacía'!D18</f>
        <v>4.0337294000386645</v>
      </c>
      <c r="G18" s="7"/>
    </row>
    <row r="19" spans="1:7" x14ac:dyDescent="0.25">
      <c r="A19" s="15">
        <v>4300</v>
      </c>
      <c r="B19" s="25">
        <v>2.3272511599999994</v>
      </c>
      <c r="C19" s="25">
        <f t="shared" si="0"/>
        <v>3.8181901600000003</v>
      </c>
      <c r="D19" s="25">
        <f>'Curva Balsa vacía'!B19</f>
        <v>4.2885506334440766</v>
      </c>
      <c r="E19" s="25">
        <f t="shared" si="1"/>
        <v>3.9775137600000003</v>
      </c>
      <c r="F19" s="15">
        <f>'Curva Balsa vacía'!D19</f>
        <v>4.4462804344211371</v>
      </c>
      <c r="G19" s="7"/>
    </row>
    <row r="20" spans="1:7" x14ac:dyDescent="0.25">
      <c r="G20" s="7"/>
    </row>
    <row r="21" spans="1:7" x14ac:dyDescent="0.25">
      <c r="G21" s="7"/>
    </row>
    <row r="42" spans="3:4" x14ac:dyDescent="0.25">
      <c r="C42" s="4"/>
      <c r="D42" s="4"/>
    </row>
  </sheetData>
  <mergeCells count="4">
    <mergeCell ref="R10:T10"/>
    <mergeCell ref="C1:D1"/>
    <mergeCell ref="E1:F1"/>
    <mergeCell ref="R6:T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Curva Bomba</vt:lpstr>
      <vt:lpstr>Curva Balsa vacía</vt:lpstr>
      <vt:lpstr>Curva Balsa llena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Pankiv</dc:creator>
  <cp:lastModifiedBy>Pankiv</cp:lastModifiedBy>
  <dcterms:created xsi:type="dcterms:W3CDTF">2017-06-17T15:09:04Z</dcterms:created>
  <dcterms:modified xsi:type="dcterms:W3CDTF">2017-09-24T10:00:12Z</dcterms:modified>
</cp:coreProperties>
</file>