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ankiv\Desktop\MP\Presupuesto\"/>
    </mc:Choice>
  </mc:AlternateContent>
  <bookViews>
    <workbookView xWindow="0" yWindow="0" windowWidth="19200" windowHeight="8796" firstSheet="2" activeTab="5"/>
  </bookViews>
  <sheets>
    <sheet name="RESUMEN" sheetId="6" r:id="rId1"/>
    <sheet name="1_OBRA CIVIL" sheetId="3" r:id="rId2"/>
    <sheet name="2_TUBERÍAS Y ACCESORIOS FINALES" sheetId="2" r:id="rId3"/>
    <sheet name="3_EQUIPOS" sheetId="1" r:id="rId4"/>
    <sheet name="4_ELECTRICIDAD" sheetId="5" r:id="rId5"/>
    <sheet name="5_INSTRUMENATCIÓN Y CONTROL" sheetId="4" r:id="rId6"/>
  </sheets>
  <definedNames>
    <definedName name="E">166.386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4" l="1"/>
  <c r="F8" i="4"/>
  <c r="F9" i="4"/>
  <c r="F10" i="4"/>
  <c r="F11" i="4"/>
  <c r="F12" i="4"/>
  <c r="F13" i="4"/>
  <c r="F14" i="4"/>
  <c r="F15" i="4"/>
  <c r="F16" i="4"/>
  <c r="F17" i="4"/>
  <c r="F18" i="4"/>
  <c r="F19" i="4"/>
  <c r="F6" i="4"/>
  <c r="F5" i="4" l="1"/>
  <c r="G105" i="2"/>
  <c r="C10" i="6" l="1"/>
  <c r="C9" i="6"/>
  <c r="C39" i="6"/>
  <c r="C38" i="6"/>
  <c r="H21" i="1"/>
  <c r="J21" i="1" s="1"/>
  <c r="J20" i="1" s="1"/>
  <c r="F21" i="1"/>
  <c r="F20" i="1" s="1"/>
  <c r="C37" i="6" l="1"/>
  <c r="C6" i="6"/>
  <c r="F79" i="5"/>
  <c r="F80" i="5"/>
  <c r="F81" i="5"/>
  <c r="F82" i="5"/>
  <c r="F78" i="5"/>
  <c r="F77" i="5"/>
  <c r="F72" i="5"/>
  <c r="F73" i="5"/>
  <c r="F74" i="5"/>
  <c r="F71" i="5"/>
  <c r="F51" i="5"/>
  <c r="F52" i="5"/>
  <c r="F53" i="5"/>
  <c r="F55" i="5"/>
  <c r="F54" i="5" s="1"/>
  <c r="F57" i="5"/>
  <c r="F58" i="5"/>
  <c r="F59" i="5"/>
  <c r="F61" i="5"/>
  <c r="F62" i="5"/>
  <c r="F64" i="5"/>
  <c r="F63" i="5" s="1"/>
  <c r="F66" i="5"/>
  <c r="F67" i="5"/>
  <c r="F68" i="5"/>
  <c r="F35" i="5"/>
  <c r="F36" i="5"/>
  <c r="F37" i="5"/>
  <c r="F38" i="5"/>
  <c r="F39" i="5"/>
  <c r="F40" i="5"/>
  <c r="F41" i="5"/>
  <c r="F42" i="5"/>
  <c r="F43" i="5"/>
  <c r="F44" i="5"/>
  <c r="F45" i="5"/>
  <c r="F46" i="5"/>
  <c r="F48" i="5"/>
  <c r="F49" i="5"/>
  <c r="F33" i="5"/>
  <c r="F32" i="5"/>
  <c r="F31" i="5"/>
  <c r="F8" i="5"/>
  <c r="F9" i="5"/>
  <c r="F10" i="5"/>
  <c r="F12" i="5"/>
  <c r="F13" i="5"/>
  <c r="F14" i="5"/>
  <c r="F15" i="5"/>
  <c r="F17" i="5"/>
  <c r="F18" i="5"/>
  <c r="F19" i="5"/>
  <c r="F21" i="5"/>
  <c r="F20" i="5" s="1"/>
  <c r="F23" i="5"/>
  <c r="F22" i="5" s="1"/>
  <c r="F25" i="5"/>
  <c r="F26" i="5"/>
  <c r="F27" i="5"/>
  <c r="F7" i="5"/>
  <c r="F3" i="4"/>
  <c r="F70" i="5" l="1"/>
  <c r="F60" i="5"/>
  <c r="F16" i="5"/>
  <c r="F11" i="5"/>
  <c r="F65" i="5"/>
  <c r="F56" i="5"/>
  <c r="F76" i="5"/>
  <c r="F30" i="5"/>
  <c r="F50" i="5"/>
  <c r="F34" i="5"/>
  <c r="F47" i="5"/>
  <c r="F24" i="5"/>
  <c r="F84" i="5"/>
  <c r="C35" i="6" s="1"/>
  <c r="F85" i="5"/>
  <c r="C34" i="6" s="1"/>
  <c r="F6" i="5"/>
  <c r="F128" i="3"/>
  <c r="F96" i="3"/>
  <c r="F69" i="3"/>
  <c r="C15" i="6" s="1"/>
  <c r="F44" i="3"/>
  <c r="C14" i="6" s="1"/>
  <c r="F5" i="3"/>
  <c r="C13" i="6" s="1"/>
  <c r="C16" i="6" l="1"/>
  <c r="F29" i="5"/>
  <c r="F5" i="5"/>
  <c r="C33" i="6"/>
  <c r="C12" i="6"/>
  <c r="F3" i="3"/>
  <c r="K104" i="2"/>
  <c r="L104" i="2" s="1"/>
  <c r="K101" i="2"/>
  <c r="K90" i="2"/>
  <c r="K91" i="2"/>
  <c r="K92" i="2"/>
  <c r="K93" i="2"/>
  <c r="K94" i="2"/>
  <c r="K95" i="2"/>
  <c r="K96" i="2"/>
  <c r="K97" i="2"/>
  <c r="K98" i="2"/>
  <c r="K99" i="2"/>
  <c r="K100" i="2"/>
  <c r="K102" i="2"/>
  <c r="K103" i="2"/>
  <c r="K89" i="2"/>
  <c r="I97" i="2"/>
  <c r="I98" i="2"/>
  <c r="L98" i="2" s="1"/>
  <c r="I99" i="2"/>
  <c r="L99" i="2" s="1"/>
  <c r="I100" i="2"/>
  <c r="I96" i="2"/>
  <c r="L96" i="2" s="1"/>
  <c r="G88" i="2"/>
  <c r="I103" i="2"/>
  <c r="L103" i="2" s="1"/>
  <c r="I102" i="2"/>
  <c r="I90" i="2"/>
  <c r="L90" i="2" s="1"/>
  <c r="I91" i="2"/>
  <c r="L91" i="2" s="1"/>
  <c r="I92" i="2"/>
  <c r="I93" i="2"/>
  <c r="I94" i="2"/>
  <c r="L94" i="2" s="1"/>
  <c r="I95" i="2"/>
  <c r="L95" i="2" s="1"/>
  <c r="I101" i="2"/>
  <c r="I89" i="2"/>
  <c r="K83" i="2"/>
  <c r="K72" i="2"/>
  <c r="K73" i="2"/>
  <c r="K74" i="2"/>
  <c r="K75" i="2"/>
  <c r="K76" i="2"/>
  <c r="K77" i="2"/>
  <c r="K78" i="2"/>
  <c r="K79" i="2"/>
  <c r="K80" i="2"/>
  <c r="K81" i="2"/>
  <c r="K82" i="2"/>
  <c r="K84" i="2"/>
  <c r="K85" i="2"/>
  <c r="K71" i="2"/>
  <c r="G86" i="2"/>
  <c r="I85" i="2"/>
  <c r="I84" i="2"/>
  <c r="I78" i="2"/>
  <c r="I79" i="2"/>
  <c r="I80" i="2"/>
  <c r="I81" i="2"/>
  <c r="I82" i="2"/>
  <c r="I77" i="2"/>
  <c r="I72" i="2"/>
  <c r="I73" i="2"/>
  <c r="I74" i="2"/>
  <c r="I75" i="2"/>
  <c r="I76" i="2"/>
  <c r="I83" i="2"/>
  <c r="I71" i="2"/>
  <c r="K67" i="2"/>
  <c r="K56" i="2"/>
  <c r="K57" i="2"/>
  <c r="K58" i="2"/>
  <c r="K59" i="2"/>
  <c r="K60" i="2"/>
  <c r="L60" i="2" s="1"/>
  <c r="K61" i="2"/>
  <c r="K62" i="2"/>
  <c r="K63" i="2"/>
  <c r="K64" i="2"/>
  <c r="K65" i="2"/>
  <c r="K66" i="2"/>
  <c r="K68" i="2"/>
  <c r="K69" i="2"/>
  <c r="L69" i="2" s="1"/>
  <c r="K55" i="2"/>
  <c r="G70" i="2"/>
  <c r="I69" i="2"/>
  <c r="I68" i="2"/>
  <c r="I66" i="2"/>
  <c r="I65" i="2"/>
  <c r="I62" i="2"/>
  <c r="I63" i="2"/>
  <c r="I64" i="2"/>
  <c r="I61" i="2"/>
  <c r="I60" i="2"/>
  <c r="I56" i="2"/>
  <c r="I57" i="2"/>
  <c r="I58" i="2"/>
  <c r="I59" i="2"/>
  <c r="I67" i="2"/>
  <c r="I55" i="2"/>
  <c r="K53" i="2"/>
  <c r="K52" i="2"/>
  <c r="K51" i="2"/>
  <c r="K46" i="2"/>
  <c r="K47" i="2"/>
  <c r="K48" i="2"/>
  <c r="K49" i="2"/>
  <c r="K50" i="2"/>
  <c r="K40" i="2"/>
  <c r="K41" i="2"/>
  <c r="K42" i="2"/>
  <c r="K43" i="2"/>
  <c r="K44" i="2"/>
  <c r="K45" i="2"/>
  <c r="K39" i="2"/>
  <c r="G54" i="2"/>
  <c r="I53" i="2"/>
  <c r="L53" i="2" s="1"/>
  <c r="I52" i="2"/>
  <c r="L52" i="2" s="1"/>
  <c r="I51" i="2"/>
  <c r="L51" i="2" s="1"/>
  <c r="I50" i="2"/>
  <c r="L50" i="2" s="1"/>
  <c r="I49" i="2"/>
  <c r="I46" i="2"/>
  <c r="I47" i="2"/>
  <c r="L47" i="2" s="1"/>
  <c r="I48" i="2"/>
  <c r="I45" i="2"/>
  <c r="I44" i="2"/>
  <c r="I40" i="2"/>
  <c r="I41" i="2"/>
  <c r="I42" i="2"/>
  <c r="I43" i="2"/>
  <c r="I39" i="2"/>
  <c r="L39" i="2" s="1"/>
  <c r="K35" i="2"/>
  <c r="K36" i="2"/>
  <c r="K37" i="2"/>
  <c r="K34" i="2"/>
  <c r="L34" i="2" s="1"/>
  <c r="K33" i="2"/>
  <c r="K31" i="2"/>
  <c r="L31" i="2" s="1"/>
  <c r="K32" i="2"/>
  <c r="L32" i="2" s="1"/>
  <c r="K30" i="2"/>
  <c r="K29" i="2"/>
  <c r="L29" i="2" s="1"/>
  <c r="K28" i="2"/>
  <c r="K27" i="2"/>
  <c r="K26" i="2"/>
  <c r="K25" i="2"/>
  <c r="K24" i="2"/>
  <c r="K23" i="2"/>
  <c r="G38" i="2"/>
  <c r="I37" i="2"/>
  <c r="I36" i="2"/>
  <c r="I33" i="2"/>
  <c r="I30" i="2"/>
  <c r="I28" i="2"/>
  <c r="I24" i="2"/>
  <c r="I25" i="2"/>
  <c r="I26" i="2"/>
  <c r="I27" i="2"/>
  <c r="I23" i="2"/>
  <c r="L74" i="2" l="1"/>
  <c r="L65" i="2"/>
  <c r="L23" i="2"/>
  <c r="L28" i="2"/>
  <c r="L82" i="2"/>
  <c r="L78" i="2"/>
  <c r="L97" i="2"/>
  <c r="L27" i="2"/>
  <c r="L33" i="2"/>
  <c r="L41" i="2"/>
  <c r="L48" i="2"/>
  <c r="L43" i="2"/>
  <c r="L66" i="2"/>
  <c r="L62" i="2"/>
  <c r="L25" i="2"/>
  <c r="L61" i="2"/>
  <c r="L57" i="2"/>
  <c r="L83" i="2"/>
  <c r="L85" i="2"/>
  <c r="L80" i="2"/>
  <c r="L76" i="2"/>
  <c r="L72" i="2"/>
  <c r="F3" i="5"/>
  <c r="I88" i="2"/>
  <c r="C20" i="6" s="1"/>
  <c r="I105" i="2"/>
  <c r="L93" i="2"/>
  <c r="L102" i="2"/>
  <c r="L100" i="2"/>
  <c r="K88" i="2"/>
  <c r="K105" i="2"/>
  <c r="L101" i="2"/>
  <c r="L92" i="2"/>
  <c r="L24" i="2"/>
  <c r="L36" i="2"/>
  <c r="L58" i="2"/>
  <c r="I70" i="2"/>
  <c r="L55" i="2"/>
  <c r="L84" i="2"/>
  <c r="L26" i="2"/>
  <c r="L30" i="2"/>
  <c r="L46" i="2"/>
  <c r="L64" i="2"/>
  <c r="L56" i="2"/>
  <c r="L75" i="2"/>
  <c r="L79" i="2"/>
  <c r="L37" i="2"/>
  <c r="L42" i="2"/>
  <c r="L45" i="2"/>
  <c r="L49" i="2"/>
  <c r="L44" i="2"/>
  <c r="L40" i="2"/>
  <c r="L68" i="2"/>
  <c r="L63" i="2"/>
  <c r="L59" i="2"/>
  <c r="L67" i="2"/>
  <c r="I86" i="2"/>
  <c r="K86" i="2"/>
  <c r="L81" i="2"/>
  <c r="L77" i="2"/>
  <c r="L73" i="2"/>
  <c r="C24" i="6"/>
  <c r="I54" i="2"/>
  <c r="K54" i="2"/>
  <c r="K70" i="2"/>
  <c r="L89" i="2"/>
  <c r="K38" i="2"/>
  <c r="L35" i="2"/>
  <c r="L71" i="2"/>
  <c r="G22" i="2"/>
  <c r="G6" i="2" s="1"/>
  <c r="G4" i="2" s="1"/>
  <c r="K19" i="2"/>
  <c r="K8" i="2"/>
  <c r="K9" i="2"/>
  <c r="K10" i="2"/>
  <c r="K11" i="2"/>
  <c r="K12" i="2"/>
  <c r="K13" i="2"/>
  <c r="L13" i="2" s="1"/>
  <c r="K14" i="2"/>
  <c r="K15" i="2"/>
  <c r="K16" i="2"/>
  <c r="K17" i="2"/>
  <c r="K18" i="2"/>
  <c r="K20" i="2"/>
  <c r="K21" i="2"/>
  <c r="K7" i="2"/>
  <c r="I21" i="2"/>
  <c r="I20" i="2"/>
  <c r="L20" i="2" s="1"/>
  <c r="I19" i="2"/>
  <c r="L19" i="2" s="1"/>
  <c r="I18" i="2"/>
  <c r="I17" i="2"/>
  <c r="I16" i="2"/>
  <c r="I15" i="2"/>
  <c r="L15" i="2" s="1"/>
  <c r="I14" i="2"/>
  <c r="I12" i="2"/>
  <c r="I11" i="2"/>
  <c r="L11" i="2" s="1"/>
  <c r="I10" i="2"/>
  <c r="I9" i="2"/>
  <c r="L9" i="2" s="1"/>
  <c r="I8" i="2"/>
  <c r="I7" i="2"/>
  <c r="L7" i="2" l="1"/>
  <c r="L17" i="2"/>
  <c r="L10" i="2"/>
  <c r="L54" i="2"/>
  <c r="L70" i="2"/>
  <c r="L88" i="2"/>
  <c r="L105" i="2"/>
  <c r="L16" i="2"/>
  <c r="L86" i="2"/>
  <c r="L8" i="2"/>
  <c r="L12" i="2"/>
  <c r="L21" i="2"/>
  <c r="K22" i="2"/>
  <c r="K6" i="2" s="1"/>
  <c r="K4" i="2" s="1"/>
  <c r="L38" i="2"/>
  <c r="L14" i="2"/>
  <c r="L18" i="2"/>
  <c r="C23" i="6"/>
  <c r="C22" i="6" s="1"/>
  <c r="I22" i="2"/>
  <c r="I6" i="2" s="1"/>
  <c r="H18" i="1"/>
  <c r="J18" i="1" s="1"/>
  <c r="H8" i="1"/>
  <c r="J8" i="1" s="1"/>
  <c r="H11" i="1"/>
  <c r="J11" i="1" s="1"/>
  <c r="J10" i="1" s="1"/>
  <c r="H14" i="1"/>
  <c r="J14" i="1" s="1"/>
  <c r="H15" i="1"/>
  <c r="J15" i="1" s="1"/>
  <c r="H16" i="1"/>
  <c r="J16" i="1" s="1"/>
  <c r="H17" i="1"/>
  <c r="J17" i="1" s="1"/>
  <c r="H7" i="1"/>
  <c r="J7" i="1" s="1"/>
  <c r="F8" i="1"/>
  <c r="C28" i="6" s="1"/>
  <c r="F11" i="1"/>
  <c r="F14" i="1"/>
  <c r="F15" i="1"/>
  <c r="F16" i="1"/>
  <c r="F17" i="1"/>
  <c r="F18" i="1"/>
  <c r="F7" i="1"/>
  <c r="L22" i="2" l="1"/>
  <c r="L6" i="2" s="1"/>
  <c r="J6" i="1"/>
  <c r="J13" i="1"/>
  <c r="J4" i="1" s="1"/>
  <c r="C31" i="6" s="1"/>
  <c r="C19" i="6"/>
  <c r="C18" i="6" s="1"/>
  <c r="I4" i="2"/>
  <c r="L4" i="2" s="1"/>
  <c r="F13" i="1"/>
  <c r="F10" i="1"/>
  <c r="C29" i="6"/>
  <c r="C27" i="6"/>
  <c r="F6" i="1"/>
  <c r="C30" i="6" l="1"/>
  <c r="C26" i="6" s="1"/>
  <c r="C41" i="6" s="1"/>
  <c r="F4" i="1"/>
</calcChain>
</file>

<file path=xl/sharedStrings.xml><?xml version="1.0" encoding="utf-8"?>
<sst xmlns="http://schemas.openxmlformats.org/spreadsheetml/2006/main" count="1231" uniqueCount="512">
  <si>
    <t>#</t>
  </si>
  <si>
    <t>Concepto</t>
  </si>
  <si>
    <t>Ud</t>
  </si>
  <si>
    <t>Medición</t>
  </si>
  <si>
    <t>Total</t>
  </si>
  <si>
    <t>Intercambiador de calor, Tipo AEL, P= 38.970.360 Kcal/Hr, Lado Cuerpo AISI 316L, Lado Tubos AISI 316L, ASME III CL3</t>
  </si>
  <si>
    <t>Torre de Refrigeración, P=45,25 MW, Tª entrada agua=40ºC, Tª salida agua=30ºC, Caudal=3.0901 m3/h, ASME III CL3</t>
  </si>
  <si>
    <t>INTERCAMBIO DE CALOR</t>
  </si>
  <si>
    <t>TANQUES Y RECIPIENTES</t>
  </si>
  <si>
    <t>Tanque equilibrado presión, circuito refvrigeración diesel, V=200 lt, ASME III CL3, AISI 316 L</t>
  </si>
  <si>
    <t>BOMBAS</t>
  </si>
  <si>
    <t>Bomba Vertical impulsión Torres a Cambiadores, P=531 kW, Q=3.900 m3/h, H(m.c.a)= 30 , Mater. Cuerpo=SA 216 WCB, Mater. Cierre=SA 479 Tp 410, ASME III CL3</t>
  </si>
  <si>
    <t>Bomba Vertical Compensación Pérdidas Torres a Cambiadores, P=26 kW, Q=200 m3/h, H(m.c.a)= 30 , Mater. Cuerpo=SA 216 WCB, Mater. Cierre=SA 479 Tp 410, ASME III CL3</t>
  </si>
  <si>
    <t>Bomba Vertical vaciado Torre, P=68 kW, Q=1.000 m3/h, H(m.c.a)= 15 , Mater. Cuerpo=SA 216 WCB, Mater. Cierre=SA 479 Tp 410, ASME III CL3</t>
  </si>
  <si>
    <t>Bomba Vertical Transferencia Balsa a Torre,P=18kW, Q=200 m3/h, H(m.c.a)= 20 , Mater. Cuerpo=SA 216 WCB, Mater. Cierre=SA 479 Tp 410, ASME III CL3</t>
  </si>
  <si>
    <t>Bomba Vertical vaciado Balsa, P=200kW, Q=3.000 m3/h, H(m.c.a)= 15 ,  Mater. Cuerpo=SA 216 WCB, Mater. Cierre=SA 479 Tp 410, ASME III CL3</t>
  </si>
  <si>
    <t>SUMINISTRO</t>
  </si>
  <si>
    <t>MONTAJE</t>
  </si>
  <si>
    <t>Peso unitario</t>
  </si>
  <si>
    <t>Peso total</t>
  </si>
  <si>
    <t>Diámetro</t>
  </si>
  <si>
    <t>Espesor</t>
  </si>
  <si>
    <t>Material</t>
  </si>
  <si>
    <t>Peso [kg]</t>
  </si>
  <si>
    <t>Precio [€/u]</t>
  </si>
  <si>
    <t>Precio total [€]</t>
  </si>
  <si>
    <t>Montaje</t>
  </si>
  <si>
    <t>Tubo</t>
  </si>
  <si>
    <t>Codo 90º</t>
  </si>
  <si>
    <t>Te</t>
  </si>
  <si>
    <t>Tapa-150#-RF</t>
  </si>
  <si>
    <t>Brida WN-150#-RF</t>
  </si>
  <si>
    <t>Válvula Retención Clapeta Oscilante</t>
  </si>
  <si>
    <t>Válvula compuerta motorizada</t>
  </si>
  <si>
    <t>Válvula Mariposa Motorizada</t>
  </si>
  <si>
    <t>Placa Orificio</t>
  </si>
  <si>
    <t>Medidor Caudal</t>
  </si>
  <si>
    <t>Válvula Compuerta</t>
  </si>
  <si>
    <t xml:space="preserve">Válvula mariposa  </t>
  </si>
  <si>
    <t>Soportes</t>
  </si>
  <si>
    <t>Tornillería</t>
  </si>
  <si>
    <t>Juntas</t>
  </si>
  <si>
    <t>Parcial</t>
  </si>
  <si>
    <t>m</t>
  </si>
  <si>
    <t>INSTRUM</t>
  </si>
  <si>
    <t>SISTEMA REFRIGERACIÓN EG (INTERCAMBIADORES)</t>
  </si>
  <si>
    <t>Placa de Orificio</t>
  </si>
  <si>
    <t>DESMONTAJE Y PICAJE NUEVAS TUBERIAS</t>
  </si>
  <si>
    <t>P.A.</t>
  </si>
  <si>
    <t>CONCEPTO</t>
  </si>
  <si>
    <t>OBRA CIVIL</t>
  </si>
  <si>
    <t>1.</t>
  </si>
  <si>
    <t>OBRA CIVIL BALSA AGUA</t>
  </si>
  <si>
    <t>1.1</t>
  </si>
  <si>
    <t>Excavación a cielo abierto en cajeado de losa de balsa en terreno compacto de roca dura, realizada por medios mecánicos retroexcavadora con martillo rompedor hasta una profundidad 1,5 m, incluso p.p. cargas, transporte y descarga al vertedero,  extracción a los bordes, incluso canon de vertedero y con p.p. de medios auxiliares</t>
  </si>
  <si>
    <t>M3</t>
  </si>
  <si>
    <t>1.2</t>
  </si>
  <si>
    <t>Relleno para zanjas y pozos de cimentacion, y redes enterradas con material seleccionado procedente de la propia excavación, realizado con medios mecánicos en tongadas de 20 a 30 cm. comprendiendo selección, carga, transporte, extendido, regado y compactado al 95% del Proctor Normal.</t>
  </si>
  <si>
    <t>1.3</t>
  </si>
  <si>
    <t>Hormigòn HM-20/P40/I para limpieza en fondos de cimentacion, etc, elaborado, transportado , puesto en obra y vibrado según instrucción EHE, incluso p.p. de achiques y alisado de la superficie.</t>
  </si>
  <si>
    <t>1.4</t>
  </si>
  <si>
    <t>Hormigón HA-30/P20//IIIa en losas, muros, pilares, etc, de consistencia plástica, elaborado, transportado y puesto en obra,  incluso p.p. de fluidificante si fuese necesario, limpieza de fondos, vibrado, extendido, curado, ejecución de juntas y colocación de planchas de poliestireno expandido de 20 mm. de espesor entre elementos constructivos. Construido según EHE, ejecutado con las juntas de hormigonado necesarias. Medido el volumen teórico ejecutado según planos</t>
  </si>
  <si>
    <t>1.5</t>
  </si>
  <si>
    <t>Suplemento a partida anterior por uso de bomba</t>
  </si>
  <si>
    <t>1.6</t>
  </si>
  <si>
    <t>Lámina de polietileno de dos capas de 0,2 mm con solapes de 25 cm</t>
  </si>
  <si>
    <t>1.7</t>
  </si>
  <si>
    <t>Encofrado a dos caras mediante tableros metálicos en muros hasta una altura maxima de 8m, posterior desencofrado, incluso limpieza, humedecido, aplicación del desencofrante adecuado según indicaciones del fabricante y p.p. de elementos complementarios para su estabilidad y adecuada ejecución. Construido según EHE, medida la superficie de encofrado útil de las dos caras del muro según planos.</t>
  </si>
  <si>
    <t>1.8</t>
  </si>
  <si>
    <t>Encofrado de madera de pino en zapatas aisladas y. posterior desencofrado, incluso limpieza, humedecido, aplicación del desencofrante adecuado según indicaciones del fabricante y p.p. de elementos complementarios para su estabilidad y adecuada ejecución. Construido según EHE, medida la superficie de encofrado útil según planos.</t>
  </si>
  <si>
    <t>1.9</t>
  </si>
  <si>
    <t>1.10</t>
  </si>
  <si>
    <t>Encofrado y desencofrado inferior en losa, con tablero de madera de pino de 25 mm. confeccionados previamente. perfectamente nivelado y aplomado, incluso p.p de puntales para una altura de 6 m, sopandas y pequeño material.  incluso limpieza, humedecido, aplicación del desencofrante adecuado según indicaciones del fabricante y p.p. de elementos complementarios para su estabilidad y adecuada ejecución. Construido según EHE, medida la superficie inferior de las rampas</t>
  </si>
  <si>
    <t>1.11</t>
  </si>
  <si>
    <t>Acero en barras corrugadas B-500S para elementos estructurales varios, con sello de calidad, incluso corte, doblado, colocación, p.p de solapes y empalmes, atado con alambre recocido y separadores</t>
  </si>
  <si>
    <t>1.12</t>
  </si>
  <si>
    <t>Junta bateaguas de PVC de 300 mm, tipo SUPERCAST de FOSROC o similar, para retención o exclusión de aguas en conexión de soleras con muros, según plano constructivo, colocada entre ambas armaduras, incluso realización de empalmes con soldadura térmica, soportación de mantenimiento en posición durante el hormigonado, encofrado de retenida con babero horizontal, etc. Totalmente terminado. Medida la longitud realmente ejecutada.</t>
  </si>
  <si>
    <t>1.13</t>
  </si>
  <si>
    <t xml:space="preserve">Tratamiento impermeabilización en deposito, mediante el siguiente sistema:
- Tratamiento superficial en paramentos horizontales verticales mediante granallado o fresado de toda la superficie, utilizando máquina con aspiracón de polvo incorporada.
- Capa de resina epoxi imprimante aplicado a rodillo, con una dosificación de 200 gr/m2.
- 2 Capas de resina epoxi de alta resistencia química, de 100 micras de espesor cada capa.
</t>
  </si>
  <si>
    <t>1.14</t>
  </si>
  <si>
    <t>Formacion de medias cañas en encuentros verticales y horizontales con mortero Emaco S88 tixotropico</t>
  </si>
  <si>
    <t>1.15</t>
  </si>
  <si>
    <t>Impermeabilización de juntas verticales y horizontales de hormigonado en muros y losas mediante la aplicación de una banda BETTOR MASTERFLEX 2000 PVC o similar</t>
  </si>
  <si>
    <t>1.16</t>
  </si>
  <si>
    <t>Pequeño Encofrado de madera de pino. posterior desencofrado, incluso limpieza, humedecido, aplicación del desencofrante adecuado según indicaciones del fabricante y p.p. de elementos complementarios para su estabilidad y adecuada ejecución. Construido según EHE, medida la superficie de encofrado útil según planos.</t>
  </si>
  <si>
    <t>1.17</t>
  </si>
  <si>
    <t>Mortero de base cementosa sin retracción para relleno bajo placas base de estructura metalica y relleno de calizes, incluso repicado, encofrado y desencofrado. Ref: BETTOGROUT de BETTOR ó equivalente de otro fabricante.</t>
  </si>
  <si>
    <t>Lt</t>
  </si>
  <si>
    <t>1.18</t>
  </si>
  <si>
    <t>Solera de hormigón armado perimetralmente al cubeto de 15 cm. de espesor, con hormigón HA-25 de consistencia blanda, mallazo superior, B-500-T  diámetro 8 mm en cuadrícula de 15 cm, incluso preparación previa del terreno, incluso p.p. de nivelado, vibrado, curado, encuentros con paredes de cubeto, juntas de retracción de la solera en cuadriculas no superiores a 25m2., de 3 mm. de anchura</t>
  </si>
  <si>
    <t>1.19</t>
  </si>
  <si>
    <t xml:space="preserve">Pasamuros de tubo de acero embebido en el hormigón hasta 500 mm de diámetro, incluso colocación. </t>
  </si>
  <si>
    <t>1.20</t>
  </si>
  <si>
    <t>Sellado Pasamuros</t>
  </si>
  <si>
    <t>1.21</t>
  </si>
  <si>
    <t>Tapa completa reforzada para deposito, de fundición nodular, tipo sifónica con boca cuadrada de 1 000 mm, incluso colocación</t>
  </si>
  <si>
    <t>1.22</t>
  </si>
  <si>
    <t xml:space="preserve">Pates de polipropileno, en en deposito, incluso perforación con broca de widia,  para anclajes en macizos de hormigón armado, incluso anclaje mediante mortero epoxi sin retracción y p.p. de medios auxiliares. </t>
  </si>
  <si>
    <t>1.23</t>
  </si>
  <si>
    <t>Suministro e instalación de de cable de cobre electrotécnico desnudo según UNE 20.003 de sección 50 mm2 para conexión a pilares de estructura metalica. Incluida parte proporcional de material necesario para soldadura aluminotérmica en los cruces de cables, grapas, bornas, etc.</t>
  </si>
  <si>
    <t>1.24</t>
  </si>
  <si>
    <t>Pica de acero-cobre, diam. 19 mm, h=2,5 m</t>
  </si>
  <si>
    <t>1.25</t>
  </si>
  <si>
    <t>Suministro e instalación de arqueta prefabricado de hormigón H-200, de 300x300 mm, provistas de tapa con asidero con la palabra tierra grabada.</t>
  </si>
  <si>
    <t>1.26</t>
  </si>
  <si>
    <t>Contol de calidad del hormigon en cimentaciones y muros, segun EHE, incluso emision de actas de resultados :
-32 uds. Ensayo estadístico de un hormigón con la toma de muestras, fabricación, conservación en cámara húmeda, refrendado y rotura de 6 probetas, cilíndricas de 15 x 30 cm, una a 7 días, tres a 28 días, una a 60 días y una a 90 días, con el ensayo de consistencia según medido el asiento del cono de Abrams, con dos medidas por toma, según UNE 83300/1/3/4/13
-10 uds. Ensayo  sobre acero en barras para su empleo en obras de hormigón armado, con la determinación de sus características físicas y geométricas, según EHE y UNE36068.
-10 uds. Ensayo  sobre acero en barras para su empleo en obras de hormigón armado, con la determinación de sus características mecánicas: límite elastico, carga de rotura y alargamiento, según EHE y UNE 7474 y 7326</t>
  </si>
  <si>
    <t>PA</t>
  </si>
  <si>
    <t>1.27</t>
  </si>
  <si>
    <t>Suministro y colocación de 1 escaleras de gato con jaula de seguridad de acceso a cubierta de balsa de 7 m de altura</t>
  </si>
  <si>
    <t>1.28</t>
  </si>
  <si>
    <t>Suministro, fabricación y montaje de acero en calidad S-275-JR caseta de bombas, incluso tratamiento superficial mediante chorro de arena hasta alcanzar el grado SA 21/2 de norma SIS055900-1967, capa de imprimacion antioxidante al clorocaucho, de 40 micras de espesor mínimo y dos manos de acabado en color a determinar de pintura al clorocaucho, de 40 micras de espesor mínimo por capa</t>
  </si>
  <si>
    <t>1.29</t>
  </si>
  <si>
    <t xml:space="preserve">Suministro y colocación de pernos de anclaje para estructura, incluso perfiles de angular 40.40.4 en jaula. </t>
  </si>
  <si>
    <t>1.30</t>
  </si>
  <si>
    <t>Cierres de cubierta de panel nervado formado por dos chapas de acero prelacado de 0,5 mm de espesor y aislamiento intermedio de 30 mm de de espesor de espuma de poliuretano de 40 kg/m3 de densidad, incluso p.p de accesorios de fijación</t>
  </si>
  <si>
    <t>1.31</t>
  </si>
  <si>
    <t>Remate perimetral de chapa prelacada de 0,6 mm de espesor y 500 mm de desarrollo</t>
  </si>
  <si>
    <t>1.32</t>
  </si>
  <si>
    <t>Canalon simple de chapa galvanizada de  1,5 mm de espesor y 750 mm de desarrollo max. incluso p.p. de medios auxiliares y mecánicos, soldaduras, venalum, tapas, embocaduras a bajantes, etc. totalmente montado</t>
  </si>
  <si>
    <t>1.33</t>
  </si>
  <si>
    <t>Cubeta cilindrica diametro 125 mm de acero galvanizado de 1,5 mm de espesor, con rejilla de acero inoxidable</t>
  </si>
  <si>
    <t>1.34</t>
  </si>
  <si>
    <t>Bajantes de PVC dámetro 125 mm, conectadas al canalón mediante gargolas, incluso p.p de elementos de sujecion y piezas especiales, y entronques en arquetas</t>
  </si>
  <si>
    <t>Ml</t>
  </si>
  <si>
    <t>1.35</t>
  </si>
  <si>
    <t>Fábrica de bloques de hormigón árido calizo. Split color gris de medidas 40x20x20 cm.hasta una altura maxima de 4 m, color, ejecutado a dos caras vistas, i/relleno de hormigón H-200/20 y armadura en zona según normativa y recibido con mortero de cemento y arena de río 1/6, i/p.p. i/p.p. de piezas especiales, roturas,  incluso repaso y llagueado de juntas con empleo de plataforma o, en su caso, de pequeño andamiaje</t>
  </si>
  <si>
    <t>1.36</t>
  </si>
  <si>
    <t>Puerta de acceso/evacuacion exterior de perfileria metalica galvanizada y prelacada, de dos hojas, de dimensiones totales 1650x2100 mm, formada por chapas de acero galvanizado prelacadas de color gris con aislamiento intermedio de poliuretano, incluso apertura con barras antipanico, moldura, premarco,colocacion y sellado</t>
  </si>
  <si>
    <t>1.37</t>
  </si>
  <si>
    <t>Lamas fijas de ventilación en chapa de acero perfilada prelacada de 0,6 mm con malla antipajaros, incluso p.p de accesorios de fijación, bastidor, etc</t>
  </si>
  <si>
    <t>2.</t>
  </si>
  <si>
    <t>OBRA CIVIL GALERIAS ENTERRADAS</t>
  </si>
  <si>
    <t>2.1</t>
  </si>
  <si>
    <t>2.2</t>
  </si>
  <si>
    <t>2.3</t>
  </si>
  <si>
    <t>Reposicion de Pavimento asfaltico en urbanización mediante capa intermedia aglomerado asfáltico G-20 arido calizo de 7 cm. de espesor, capa rodadura aglomerado asfáltico S-12 arido ofitico de 6 cm. de espesor, Riego imprimación de 1,5 kg/m2 y Riego adherencia de 1,5 kg/m2.</t>
  </si>
  <si>
    <t>2.4</t>
  </si>
  <si>
    <t>Reposicion de Solera de hormigón armado de 20 cm. de espesor, con hormigón HA-25 de consistencia blanda, mallazo superior, B-500-T  diámetro 10 mm en cuadrícula de 15 cm, incluso preparación previa del terreno, incluso p.p. de nivelado, vibrado, curado, encuentros con paredes de cubeto, juntas de retracción de la solera en cuadriculas no superiores a 25m2., de 3 mm. de anchura</t>
  </si>
  <si>
    <t>2.5</t>
  </si>
  <si>
    <t>2.6</t>
  </si>
  <si>
    <t>2.7</t>
  </si>
  <si>
    <t>2.8</t>
  </si>
  <si>
    <t>2.9</t>
  </si>
  <si>
    <t>2.10</t>
  </si>
  <si>
    <t>2.11</t>
  </si>
  <si>
    <t>2.12</t>
  </si>
  <si>
    <t>Encofrado y desencofrado inferior de techo de galeria, con tablero de madera de pino de 25 mm. confeccionados previamente. perfectamente nivelado y aplomado, incluso p.p de puntales para una altura de 3 m, sopandas y pequeño material.  incluso limpieza, humedecido, aplicación del desencofrante adecuado según indicaciones del fabricante y p.p. de elementos complementarios para su estabilidad y adecuada ejecución. Construido según EHE, medida la superficie inferior de las rampas</t>
  </si>
  <si>
    <t>2.13</t>
  </si>
  <si>
    <t>Pequeño Encofrado de madera de pino para formacion de canal de galeria posterior desencofrado, incluso limpieza, humedecido, aplicación del desencofrante adecuado según indicaciones del fabricante y p.p. de elementos complementarios para su estabilidad y adecuada ejecución. Construido según EHE, medida la superficie de encofrado útil según planos.</t>
  </si>
  <si>
    <t>2.14</t>
  </si>
  <si>
    <t>2.15</t>
  </si>
  <si>
    <t>2.16</t>
  </si>
  <si>
    <t xml:space="preserve">Pintura impermeabilizante a base de betunes, para muros o elementos verticales, densidad 0,90 Kg/l aplicado en 2 capas de 200 micras, incluso limpieza superficial previa. Referencia: IGOL de SIKA o equivalente de otro fabricante. </t>
  </si>
  <si>
    <t>2.17</t>
  </si>
  <si>
    <t>2.18</t>
  </si>
  <si>
    <t>Acero S-275-JR, en chapas, zarpas, pletinas, etc., para dejar embebidos en el hormigón, incluso suministro, colocación, despuntes, excesos de laminación, etc., pintura capa de imprimacion y capa de acabado</t>
  </si>
  <si>
    <t>2.19</t>
  </si>
  <si>
    <t>Tapa de rejilla para canal interior de galerias de Celosia metalica galvanizada tipo TRAMEX cudricula 30x30 mm formada por pletinas 30x3 mm, incluso grapas de sujeción, totalmente terminada</t>
  </si>
  <si>
    <t>2.20</t>
  </si>
  <si>
    <t>Registro de galerias formada por arqueta de hormigón HA-25 de dimensiones interiores 0,80x0,80 m y profundidad de 0,5 m, de 20 cm de espesor de pared, incluso excavación, relleno, encofrado y desencofrado, armadura B-500S, y Tapa completa reforzada, de fundición nodular, tipo sifónica con boca cuadrada de 800 mm, totalmente terminada</t>
  </si>
  <si>
    <t>2.21</t>
  </si>
  <si>
    <t>Registro de galerias electricas formada por arqueta de hormigón HA-25 de dimensiones interiores 2,0x2,0 m y profundidad de 2 m, de 25 cm de espesor de pared, con tabique divisorio, incluso excavación, relleno, encofrado y desencofrado, armadura B-500S, y Tapa completa reforzada, de fundición nodular, tipo sifónica con boca cuadrada de 800 mm, totalmente terminada</t>
  </si>
  <si>
    <t>2.22</t>
  </si>
  <si>
    <t>Suministro, fabricación y montaje de acero en calidad S-275-JR soportes de tuberias, incluso tratamiento superficial mediante chorro de arena hasta alcanzar el grado SA 21/2 de norma SIS055900-1967, capa de imprimacion antioxidante al clorocaucho, de 40 micras de espesor mínimo y dos manos de acabado en color a determinar de pintura al clorocaucho, de 40 micras de espesor mínimo por capa</t>
  </si>
  <si>
    <t>2.23</t>
  </si>
  <si>
    <t>Contol de calidad del hormigon en cimentaciones y muros, segun EHE, incluso emision de actas de resultados :
-100 uds. Ensayo estadístico de un hormigón con la toma de muestras, fabricación, conservación en cámara húmeda, refrendado y rotura de 6 probetas, cilíndricas de 15 x 30 cm, una a 7 días, tres a 28 días, una a 60 días y una a 90 días, con el ensayo de consistencia según medido el asiento del cono de Abrams, con dos medidas por toma, según UNE 83300/1/3/4/13
-32 uds. Ensayo  sobre acero en barras para su empleo en obras de hormigón armado, con la determinación de sus características físicas y geométricas, según EHE y UNE36068.
-14 uds. Ensayo  sobre acero en barras para su empleo en obras de hormigón armado, con la determinación de sus características mecánicas: límite elastico, carga de rotura y alargamiento, según EHE y UNE 7474 y 7326</t>
  </si>
  <si>
    <t>3.</t>
  </si>
  <si>
    <t>OBRA CIVIL TORRES REFRIGERACION</t>
  </si>
  <si>
    <t>3.1</t>
  </si>
  <si>
    <t>3.2</t>
  </si>
  <si>
    <t>3.3</t>
  </si>
  <si>
    <t>3.4</t>
  </si>
  <si>
    <t>3.5</t>
  </si>
  <si>
    <t>3.6</t>
  </si>
  <si>
    <t>3.7</t>
  </si>
  <si>
    <t>3.8</t>
  </si>
  <si>
    <t>3.9</t>
  </si>
  <si>
    <t>3.10</t>
  </si>
  <si>
    <t>3.11</t>
  </si>
  <si>
    <t>3.13</t>
  </si>
  <si>
    <t>3.14</t>
  </si>
  <si>
    <t>3.15</t>
  </si>
  <si>
    <t>Solera de hormigón armado perimetralmente de 15 cm. de espesor, con hormigón HA-25 de consistencia blanda, mallazo superior, B-500-T  diámetro 8 mm en cuadrícula de 15 cm, incluso preparación previa del terreno, incluso p.p. de nivelado, vibrado, curado, encuentros con paredes de cubeto, juntas de retracción de la solera en cuadriculas no superiores a 25m2., de 3 mm. de anchura</t>
  </si>
  <si>
    <t>3.16</t>
  </si>
  <si>
    <t>3.17</t>
  </si>
  <si>
    <t>3.19</t>
  </si>
  <si>
    <t>3.20</t>
  </si>
  <si>
    <t>3.21</t>
  </si>
  <si>
    <t>3.22</t>
  </si>
  <si>
    <t>3.23</t>
  </si>
  <si>
    <t>Contol de calidad del hormigon en cimentaciones y muros, segun EHE, incluso emision de actas de resultados :
-10 uds. Ensayo estadístico de un hormigón con la toma de muestras, fabricación, conservación en cámara húmeda, refrendado y rotura de 6 probetas, cilíndricas de 15 x 30 cm, una a 7 días, tres a 28 días, una a 60 días y una a 90 días, con el ensayo de consistencia según medido el asiento del cono de Abrams, con dos medidas por toma, según UNE 83300/1/3/4/13
-4 uds. Ensayo  sobre acero en barras para su empleo en obras de hormigón armado, con la determinación de sus características físicas y geométricas, según EHE y UNE36068.
-2 uds. Ensayo  sobre acero en barras para su empleo en obras de hormigón armado, con la determinación de sus características mecánicas: límite elastico, carga de rotura y alargamiento, según EHE y UNE 7474 y 7326</t>
  </si>
  <si>
    <t>3.24</t>
  </si>
  <si>
    <t>Hormigón HA-30/P20//III en ESTRUCTURA SUPERIOR DE TORRES de consistencia plástica, elaborado, transportado y puesto en obra,  incluso p.p. de fluidificante si fuese necesario, limpieza de fondos, vibrado, extendido, curado, ejecución de juntas y colocación de planchas de poliestireno expandido de 20 mm. de espesor entre elementos constructivos. Construido según EHE, ejecutado con las juntas de hormigonado necesarias. Medido el volumen teórico ejecutado según planos</t>
  </si>
  <si>
    <t>3.25</t>
  </si>
  <si>
    <t>3.26</t>
  </si>
  <si>
    <t>Encofrado ESTRUCTURA SUPERIOR DE TORRES a dos caras mediante tableros metálicos en muros hasta una altura maxima de 8m, posterior desencofrado, incluso limpieza, humedecido, aplicación del desencofrante adecuado según indicaciones del fabricante y p.p. de elementos complementarios para su estabilidad y adecuada ejecución. Construido según EHE, medida la superficie de encofrado útil de las dos caras del muro según planos.</t>
  </si>
  <si>
    <t>3.27</t>
  </si>
  <si>
    <t>4.</t>
  </si>
  <si>
    <t>EDIFICIO INTERCAMBIADORES 10x22m</t>
  </si>
  <si>
    <t>4.1</t>
  </si>
  <si>
    <t>4.2</t>
  </si>
  <si>
    <t>4.3</t>
  </si>
  <si>
    <t>4.4</t>
  </si>
  <si>
    <t>4.5</t>
  </si>
  <si>
    <t>4.6</t>
  </si>
  <si>
    <t>4.7</t>
  </si>
  <si>
    <t>4.8</t>
  </si>
  <si>
    <t>4.9</t>
  </si>
  <si>
    <t>4.10</t>
  </si>
  <si>
    <t>4.11</t>
  </si>
  <si>
    <t>4.12</t>
  </si>
  <si>
    <t>4.13</t>
  </si>
  <si>
    <t>4.14</t>
  </si>
  <si>
    <t xml:space="preserve">Tratamiento impermeabilización solado, mediante el siguiente sistema:
- Tratamiento superficial en paramentos horizontales verticales mediante granallado o fresado de toda la superficie, utilizando máquina con aspiracón de polvo incorporada.
- Capa de resina epoxi imprimante aplicado a rodillo, con una dosificación de 200 gr/m2.
- 2 Capas de resina epoxi de alta resistencia química, de 100 micras de espesor cada capa.
</t>
  </si>
  <si>
    <t>4.15</t>
  </si>
  <si>
    <t>4.16</t>
  </si>
  <si>
    <t>4.17</t>
  </si>
  <si>
    <t>4.18</t>
  </si>
  <si>
    <t>4.19</t>
  </si>
  <si>
    <t>4.20</t>
  </si>
  <si>
    <t>Contol de calidad del hormigon en cimentaciones y muros, segun EHE, incluso emision de actas de resultados :
-5 uds. Ensayo estadístico de un hormigón con la toma de muestras, fabricación, conservación en cámara húmeda, refrendado y rotura de 6 probetas, cilíndricas de 15 x 30 cm, una a 7 días, tres a 28 días, una a 60 días y una a 90 días, con el ensayo de consistencia según medido el asiento del cono de Abrams, con dos medidas por toma, según UNE 83300/1/3/4/13
-2 uds. Ensayo  sobre acero en barras para su empleo en obras de hormigón armado, con la determinación de sus características físicas y geométricas, según EHE y UNE36068.
-2 uds. Ensayo  sobre acero en barras para su empleo en obras de hormigón armado, con la determinación de sus características mecánicas: límite elastico, carga de rotura y alargamiento, según EHE y UNE 7474 y 7326</t>
  </si>
  <si>
    <t>4.21</t>
  </si>
  <si>
    <t>4.22</t>
  </si>
  <si>
    <t>Cubeta cilindrica  de acero galvanizado de 1,5 mm de espesor, incluso rejilla para gravillas de acero inoxidable</t>
  </si>
  <si>
    <t>4.23</t>
  </si>
  <si>
    <t>Impermeabilización de bordes de cubierta en encuentro con antepechos, con lámina bituminosa lbm-40g y desarrollo aproximado de 70 cm., con armadura de fibra de vidrio, solapándose sobre las telas de cubierta.</t>
  </si>
  <si>
    <t>4.24</t>
  </si>
  <si>
    <t>4.25</t>
  </si>
  <si>
    <t>Tubería de PVC REFORZADO TIPO "TEJA" de 200 mm., según norma UNE 53332, para colectores enterrados,  colocada sobre solera de hormigón HM-12,5 de 10 cm de espesor, cama de arena de proteccion de la tuberia hasta 30 cm por encima de la generatriz superior del tubo , con p.p. de piezas especiales, accesorios, totalmente instalada.( Excavacion y relleno de zanjas en movimiento de tierras).</t>
  </si>
  <si>
    <t>4.26</t>
  </si>
  <si>
    <t>Arqueta a pie de bajante registrable de medidas interiores 50x50x50 cm realizada con fábrica de ladrillo macizo de 1/2 pié de espesor recibido con mortero de cemento de 1/6, enfoscada y bruñida en su interior, i/solera de hormigón HM-20 y tapa de hormigón armado prefabricada, s/NTE-ISS-50/51, incluso excavación y posterior relleno de trasdos con material de la propia excavación</t>
  </si>
  <si>
    <t>4.27</t>
  </si>
  <si>
    <t>Arquetas de hormigón HA-25 de dimensiones 1,00x1,00 m y profundidad entre 0,60 y 1,20 m, de 15 cm de espesor de pared, incluso excavación, relleno, encofrado y desencofrado, armadura B-500S, y tapa de fundición reforzada, totalmente terminada.</t>
  </si>
  <si>
    <t>4.28</t>
  </si>
  <si>
    <t xml:space="preserve">Puerta seccional industrial de 4,00x3,00 m. MODELO HORMANN, construida en paneles de 45 mm. de doble chapa de acero laminado, cincado, gofrado y locado, con camara interior de poliuretano expandido y chapas de refuerzo, juntas de flexibles de estanqueidad, guias, muelles de torsion regulables y con guia de elevacion en techo estander, apertura automatica mediante grupo electromecanico a techo con transmision mediante cadena fija silenciosa, armario de manio obra para el circuito impreso integrado, componentes electronicos de maniobra, accionamiento ultrasonico a distancia, pulsador interior, equipo electronico digital, receptor, emisor monocanal, fotocelula de seguridad y demas elementos necesarios para su funcionamento, patillas de fijacion a obra, elaborada en taller, ajuste y montaje en obra (sin incluir ayudas de albañileria, ni electricidad). </t>
  </si>
  <si>
    <t>4.29</t>
  </si>
  <si>
    <t>Suministro, transporte y montaje de puerta pivotante de una hoja de dimensiones 1,01x2,125 formada por marco autoportante y hoja realizada en chapa de 1,2 mm, ensamblada mediante hoja laberintica rellena con material termoaislante acabada en acero electrocincado, incluso pintado de color a definir, barra antipanico de un punto de anclaje con maneta exterior y cierrapuertas hidraulico sin retencion en nuevo cierre alin.10´ y vestibulo escalera acceso a cubiertas</t>
  </si>
  <si>
    <t>4.30</t>
  </si>
  <si>
    <t>5.</t>
  </si>
  <si>
    <t>5.1</t>
  </si>
  <si>
    <t>5.2</t>
  </si>
  <si>
    <t>5.3</t>
  </si>
  <si>
    <t>5.4</t>
  </si>
  <si>
    <t>5.5</t>
  </si>
  <si>
    <t>5.6</t>
  </si>
  <si>
    <t>5.7</t>
  </si>
  <si>
    <t>5.8</t>
  </si>
  <si>
    <t>5.9</t>
  </si>
  <si>
    <t>5.10</t>
  </si>
  <si>
    <t>5.11</t>
  </si>
  <si>
    <t>5.12</t>
  </si>
  <si>
    <t>5.13</t>
  </si>
  <si>
    <t>5.14</t>
  </si>
  <si>
    <t>5.15</t>
  </si>
  <si>
    <t>5.16</t>
  </si>
  <si>
    <t>5.17</t>
  </si>
  <si>
    <t>5.18</t>
  </si>
  <si>
    <t>5.19</t>
  </si>
  <si>
    <t>Contol de calidad del hormigon en cimentaciones y muros, segun EHE, incluso emision de actas de resultados :
-3 uds. Ensayo estadístico de un hormigón con la toma de muestras, fabricación, conservación en cámara húmeda, refrendado y rotura de 6 probetas, cilíndricas de 15 x 30 cm, una a 7 días, tres a 28 días, una a 60 días y una a 90 días, con el ensayo de consistencia según medido el asiento del cono de Abrams, con dos medidas por toma, según UNE 83300/1/3/4/13
-2 uds. Ensayo  sobre acero en barras para su empleo en obras de hormigón armado, con la determinación de sus características físicas y geométricas, según EHE y UNE36068.
-2 uds. Ensayo  sobre acero en barras para su empleo en obras de hormigón armado, con la determinación de sus características mecánicas: límite elastico, carga de rotura y alargamiento, según EHE y UNE 7474 y 7326</t>
  </si>
  <si>
    <t>5.20</t>
  </si>
  <si>
    <t>5.21</t>
  </si>
  <si>
    <t>5.22</t>
  </si>
  <si>
    <t>5.23</t>
  </si>
  <si>
    <t>5.24</t>
  </si>
  <si>
    <t>5.25</t>
  </si>
  <si>
    <t>5.26</t>
  </si>
  <si>
    <t>Encofrado con tablero machiembrado en pilares hasta una altura maxima de 8 m, posterior desencofrado, incluso limpieza, humedecido, aplicación del desencofrante adecuado según indicaciones del fabricante y p.p. de elementos complementarios para su estabilidad y adecuada ejecución. Construido según EHE, medida la superficie de encofrado útil según planos.</t>
  </si>
  <si>
    <t>Demolición mecánica con retroexcavadora equipada de martillo neumático de pavimento asfáltico existente de hasta 15 cm de espesor, incluso limpieza y retirada de escombros a pie de carga,  transporte al vertedero y con p.p. de medios auxiliares  y canon de vertido.</t>
  </si>
  <si>
    <t>Demolición mecánica con retroexcavadora equipada de martillo neumático de solera de hormigon de hasta 20 cm de espesor existente, incluso corte de armadura, limpieza y retirada de escombros a pie de carga,  transporte al vertedero y con p.p. de medios auxiliares  y canon de vertido.</t>
  </si>
  <si>
    <t>Encofrado a dos caras mediante tableros metálicos en muros de galerias hasta una altura maxima, posterior desencofrado, incluso limpieza, humedecido, aplicación del desencofrante adecuado según indicaciones del fabricante y p.p. de elementos complementarios para su estabilidad y adecuada ejecución. Construido según EHE, medida la superficie de encofrado útil de las dos caras del muro según planos.</t>
  </si>
  <si>
    <t>Hormigón HM-20/P40/I para limpieza en fondos de cimentacion, etc, elaborado, transportado , puesto en obra y vibrado según instrucción EHE, incluso p.p. de achiques y alisado de la superficie.</t>
  </si>
  <si>
    <t>Relleno para zanjas y pozos de cimentacion, y redes enterradas con material seleccionado procedente de la propia excavación, realizado con medios mecánicos en tongadas de 20 a 30 cm. comprendiendo selección, carga, transporte, extendido, regado y compactado al 95%.</t>
  </si>
  <si>
    <t>Encofrado y desencofrado inferior en losa, con tablero de madera de pino de 25 mm. confeccionados previamente. Perfectamente nivelado y aplomado, incluso p.p de puntales para una altura de 6 m, sopandas y pequeño material. Incluso limpieza, humedecido, aplicación del desencofrante adecuado según indicaciones del fabricante y p.p. de elementos complementarios para su estabilidad y adecuada ejecución. Construido según EHE, medida la superficie inferior de las rampas</t>
  </si>
  <si>
    <t>Pequeño encofrado de madera de pino. posterior desencofrado, incluso limpieza, humedecido, aplicación del desencofrante adecuado según indicaciones del fabricante y p.p. de elementos complementarios para su estabilidad y adecuada ejecución. Construido según EHE, medida la superficie de encofrado útil según planos.</t>
  </si>
  <si>
    <t>Cubierta invertida no transitable de oficinas con proteccion pesada de canto rodado gris.
- Hormigón celular en formación de pendientes, desde 20 cm. de espesor maximo, a 5 cm. de espesor minimo, con una pendiente del 1%, 550 kg/m3 de densidad
- Membrana con lámina bituminosa impermeabilizante. Densidad superficial de 3.8 kg/m2, formada por una lámina de betún modificado LBM(APP)-40-PE con armadura de film de polietileno de 95 g/m2, colocada sobre lámina separadora.                                                                                                                                                                                           - Membrana con lámina bituminosa impermeabilizante sin autoprotección. Densidad superficial de 6.6 kg/m2, formada por una lámina de betún modificado LBM(SBS)-50/G con doble armadura FV de fieltro de fibra de vidrio de 50 G/M2+FP de fieltro de poliéster de 130 g/m2.
- Aislamiento se colocara sobre la lamina impermeable, a base de panel aislante de poliestireno extrusionado de 40 mm. de espesor, tipo roofmate de dow o similar, con juntas machihembradas. densidad de 32-35 kg/m3 y una resistencia a compresion entre capas de fieltro geotextilde 100 gr/m2 de densidad
- Proteccion pesada con grava de canto rodado de color gris perfectamente lavado y limpio, con una granulometria comprendida entre diam. 16 y 32 mm.,                                                   y el espesor de la capa de grava nunca sera inferior a 5 cm.</t>
  </si>
  <si>
    <t>EDIFICIO ELÉCTRICO 8x15m</t>
  </si>
  <si>
    <t>SISTEMA DE CONTROL TMR</t>
  </si>
  <si>
    <t>CERTIFICACIÓN, INTEGRACIÓN, INGENIERIA TMR</t>
  </si>
  <si>
    <t>ANALIZADORES DE CONDUCTIVIDAD</t>
  </si>
  <si>
    <t>ANALIZADORES DE Ph</t>
  </si>
  <si>
    <t>INTERRUPTORES DE NIVEL</t>
  </si>
  <si>
    <t>PLACAS DE ORIFICIO 32"</t>
  </si>
  <si>
    <t>TRANSMISORES DE NIVEL</t>
  </si>
  <si>
    <t>TRANSMISORES DE CAUDAL</t>
  </si>
  <si>
    <t>TRANSMISORES DE PRESIÓN</t>
  </si>
  <si>
    <t>TRANSMISORES DE PRESIÓN DIFERENCIAL</t>
  </si>
  <si>
    <t>TRANSMISORES DE TEMPERATURA (TW/TE/TT)</t>
  </si>
  <si>
    <t>MANÓMETROS</t>
  </si>
  <si>
    <t>TERMÓMETROS</t>
  </si>
  <si>
    <t>INDICADORES DE NIVEL</t>
  </si>
  <si>
    <t>MANIFOLD 1/2" NPT 1 VIA 2 VÁLVULAS 316 SS 3000#</t>
  </si>
  <si>
    <t>RACORD 1/2" NPTMx 1/2" O.D. 316 SS</t>
  </si>
  <si>
    <t>TUBING 1/2" O.D. E=0,035" 316 SS</t>
  </si>
  <si>
    <t>UNIÓN TUBO-TUBO 1/2" O.D. 316 SS</t>
  </si>
  <si>
    <t>TAPÓN 1/2" NPTM 3000# HEXAGONAL 316 SS</t>
  </si>
  <si>
    <t>MANIFOLD 1/2" NPT 2 VIAS 5 VÁLVULAS 316 SS 3000#</t>
  </si>
  <si>
    <t>NIPLE 1/2" NPTM ASTM A-106</t>
  </si>
  <si>
    <t>"T" IGUAL 1/2" NPTH 3000# A234</t>
  </si>
  <si>
    <t>VÁLVULA AGUJA 1/2" NPTH 3000# A105</t>
  </si>
  <si>
    <t>CODO 90º 1/2" NPTH A234</t>
  </si>
  <si>
    <t>MANGUITO 1/2" NPTH A106</t>
  </si>
  <si>
    <t>"T" 1/2" NPT PVC</t>
  </si>
  <si>
    <t>TUBO PVC 1/2"</t>
  </si>
  <si>
    <t>SOPORTE DE 2" DE ACERO GALVANIZADO PARA MONTAJE TRANSMISOR</t>
  </si>
  <si>
    <t>VALVULAS MOTORIZADAS 32"</t>
  </si>
  <si>
    <t>VALVULAS MOTORIZADAS 8"</t>
  </si>
  <si>
    <t>VALVULAS MOTORIZADAS 6"</t>
  </si>
  <si>
    <t>VALVULAS MOTORIZADAS 4"</t>
  </si>
  <si>
    <t>VALVULAS MOTORIZADAS 1"</t>
  </si>
  <si>
    <t>INSTRUMENTACIÓN Y CONTROL</t>
  </si>
  <si>
    <t>ELECTRICIDAD</t>
  </si>
  <si>
    <t>INSTALACIÓN MEDIA TENSIÓN</t>
  </si>
  <si>
    <t>Sala Celdas</t>
  </si>
  <si>
    <t>1.1.1</t>
  </si>
  <si>
    <t>1.1.2</t>
  </si>
  <si>
    <t>Suministro de celda de protección según espeificaciones del embarrado 6A de la línea del Tren A. 
* 1 envolvente Mcset (AD2) del tipo blindado, fabricación MERLIN GERIN de dimensiones 700 mm (ancho) x 2300 mm (alto) x 1725 mm (profundo, incluye 175 mm por protección contra arco interno a 4 caras) con cuatro compartimentos básicos, metálicos, puestos a tierra. Incluyendo: 1 juego de barras de cobre de 3150 A para conectar las cabinas entre si, 1 barra de puesta a tierra de Cobre 200mm2, 1 circuito de calefacción anticondensación y otro de alumbrado y 3 detectores capacitivos de presencia de tensión
* 1 parte móvil montada sobre carretón desenchufable formada por:
   - Disyuntor de corte por autoexpansión al aire tipo LF2 In= 1250 A 7,2 kV 50 kA con una endurancia mecánica de 10.000 maniobras.
   - Mando de maniobra RI motorizado para maniobra remota y ciclo de enganche rápido. Incluye: - Mecanismo de acumulación de energía, dispositivo de armado eléctrico mediante motorreductor, - Dispositivo de armado manual mediante palanca, - Dispositivo de mando manual mediante pulsadores en la parte frontal, - Bobina de disparo, - Bobina de cierre, - Relé antibombeo, - Contador de maniobras, - Dispositivo de indicación de posición con indicador mecánico y Dispositivo de señalización de estado del disyuntor por indicación mecánico y eléctrico.
   - Enclavamiento mecánico del elemento en posición "desenchufado" por cerradura (Ronis o Profalux) y/o candado
* 3 transformadores de intensidad con aislamiento en resina epoxi, convencionales según norma IEC 60044-1. Fabricante N.Magrini o similar con las siguientes características: XX/5-5A 50kA 1s, XX VA CLXX y XXX 5P10 
* 3 transformadores de tensión con aislamiento en resina epoxi, tipo convencional según norma IEC 60044-2. Fabricante N.Magrini o similar con las siguientes características: 6,3/V3 kV, 110/V3 V XXVA CLXX y 110/V3 V XXVA CLXX    
* 1 Seccionador de puesta a tierra marca MERLIN GERIN con Icc=50 kA enclavable en posición 'abierto' y/o 'cerrado' por cerradura y/o candado
* 1 Compartimento de baja tensión conteniendo:
   - 1 Relé de protección de Motor Sepam M41 (funciones de protección 50/51, 50N/51N, 50BF, 46, 67N, 67NC, 32P, 32Q, 49RMS, 37, 48/51LR, 66, 27D, 27R, 27/27S, 59, 59N, 47, 81M y 81m. Medidas de intensidad de fase y residual, corriente media y maxímetro de corriente, tensión de fase, resitual, directa, inversa, sentido de rotación, frecuencia, potencia activa, reactiva y apartente, maxímetro de potencia, factor de potencia. Energía activa y reactiva calculada. Control del disparo, corriente de disparo, indice de desequilibrio, desfase, osciloperturbografías y calentamiento)
   - 1 interface de conexión a la red RS485 de 2 hilos ACE949-2 para lectura de medidas, datos de diagnóstico, teleseñalizaciones, telemandos, fechado de sucesos, etc mediante protocolo de comunicación Modbus esclavo.
   - 1 Sepam 100MI con las siguientes funciones: - botón pulsador (rearme eléctrico y mando) On / Off, - Sinóptico luminoso (elemento de corte y secc. puesta a tierra) y - Selector LOCAL-REMOTO por llave.
   - Magnetotérmicos de protección de circuitos auxiliares en número y características según estándares de fabricación y posterior aceptación por parte del cliente según ingeniería de desarrollo.
* Borneros con todas las señales (libre de potencial) de indicación del estado de los dispositivos de la cabina.
Totalmente instalada. Incluso parte proporcional de bridas, terminales, etc. Completamente montado instalado y conexionado. Se cumplirán las normas EN y la última revisión de las ANSI, IEEE y NEMA y las especificaciones técnicas de C.N. Vandellós II. Los equipos deberán ser clase 1E y Categoría Sísmica I. Incluso parte proporcional de bridas, terminales, etc. Completamente montado instalado y conexionado.</t>
  </si>
  <si>
    <t>1.1.3</t>
  </si>
  <si>
    <t>Conducción eléctrica de media tensión, formada por tres cables unipolares de Cobre con aislamiento de polietileno reticulado y cubierta libre de halógenos RHZ1, 6,25/10 Kv., de 3x240 mm2 de sección, incluido el tendido en el fondo de la zanja, interior del tubo o sobre bandeja, incluso identificado de etiquetas en todo su recorrido, totalmente instalada. Se cumplirán las normas EN y la última revisión de las ANSI, IEEE y NEMA y las especificaciones técnicas de C.N. Vandellós II. Los equipos deberán ser clase 1E y Categoría Sísmica I.</t>
  </si>
  <si>
    <t>1.1.4</t>
  </si>
  <si>
    <t>Conducción eléctrica de media tensión, formada por tres cables unipolares de Cobre con aislamiento de polietileno reticulado y cubierta libre de halógenos RHZ1, 6,25/10 Kv., de 3x150 mm2 de sección, incluido el tendido en el fondo de la zanja, interior del tubo o sobre bandeja, incluso identificado de etiquetas en todo su recorrido, totalmente instalada. Se cumplirán las normas EN y la última revisión de las ANSI, IEEE y NEMA y las especificaciones técnicas de C.N. Vandellós II. Los equipos deberán ser clase 1E y Categoría Sísmica I.</t>
  </si>
  <si>
    <t>Sala Transformadores</t>
  </si>
  <si>
    <t>1.2.1</t>
  </si>
  <si>
    <t>El transformador a instalar tendrá el neutro accesible en baja tensión y refrigeración natural (AN), encapsulado en resina epoxy (aislamiento seco-clase F).
El transformador tendrá los bobinados de AT encapsulados y moldeados en vacío en una resina epoxi con carga activa compuesta de alúmina trihidratada, consiguiendo así un encapsulado ignifugado autoextinguible. Sus características mecánicas y eléctricas se ajustarán a la Norma UNE 21538, siendo las siguientes:
  - Potencia nominal:   1000 kVA.
  - Tensión nominal primaria:   6.300 V.
  - Regulación en el primario:   +2,5%  +5% +7,5% +10%.
  - Tensión nominal secundaria en vacío:  400 V.
  - Tensión de cortocircuito:   6 %.
  - Grupo de conexión:   Dyn11.
  - Aislamiento Primario: 7,2 kV
  - Protección térmica por seis sondas PTC.
   (*)Tensiones según:
        -UNE 21301:1991 (CEI 38:1983 modificada)(HD 472:1989)
        -UNE 21538 (96)(HD 538.1 S1)
Totalmente instalado en centro de distribución correspondiente de acuerdo a planos de proyecto, incluso pruebas y puesta en marcha. 
Se cumplirán las normas CEI y la última revisión de las ANSI, IEEE y NEMA y las especificaciones técnicas de C.N. Vandellós II. Los equipos deberán ser clase 1E y Categoría Sísmica I.</t>
  </si>
  <si>
    <t>1.2.2</t>
  </si>
  <si>
    <t>Ud. Celda de línea Entrada/salida extraíble. Se incluye:
* 1 envolvente Mcset (AD3) del tipo blindado, fabricación MERLIN GERIN de dimensiones 900 mm (ancho) x 2300 mm (alto) x 1725 mm (profundo, incluye 175 mm por protección contra arco interno a 4 caras) con cuatro compartimentos básicos, metálicos, puestos a tierra. Incluyendo:
   - 1 juego de barras de cobre de 3150 A para conectar las cabinas entre si
   - 1 barra de puesta a tierra de Cobre 200mm2
   - 1 circuito de calefacción anticondensación y otro de alumbrado
   - 3 detectores capacitivos de presencia de tensión
* 1 parte móvil montada sobre carretón desenchufable formada por:
   - Carro de seccionamiento que permite cortocircuitar parte superior e inferior de la cabina.
   - Enclavamiento mecánico del elemento en posición "desenchufado" por cerradura (Ronis o Profalux) y/o candado
* 1 Compartimento de baja tensión conteniendo:
   - Magnetotérmicos de protección de circuitos auxiliares en número y características según estándares de fabricación y posterior aceptación por parte del cliente según ingeniería de desarrollo.
* Borneros con todas las señales (libre de potencial) de indicación del estado de los dispositivos de la cabina.
Totalmente instalada, incluso pruebas y puesta en marcha.</t>
  </si>
  <si>
    <t>1.2.3</t>
  </si>
  <si>
    <t>Ud. Celda de interruptor automático automático. Se incluye:
* 1 envolvente Mcset (AD2) del tipo blindado, fabricación MERLIN GERIN de dimensiones 700 mm (ancho) x 2300 mm (alto) x 1725 mm (profundo, incluye 175 mm por protección contra arco interno a 4 caras) con cuatro compartimentos básicos, metálicos, puestos a tierra. Incluyendo:
   - 1 juego de barras de cobre de 3150 A para conectar las cabinas entre si
   - 1 barra de puesta a tierra de Cobre 200mm2
   - 1 circuito de calefacción anticondensación y otro de alumbrado
   - 3 detectores capacitivos de presencia de tensión
* 1 parte móvil montada sobre carretón desenchufable formada por:
   - Disyuntor de corte por autoexpansión al aire tipo LF2 In= 1250 A 7,2 kV 50 kA con una endurancia mecánica de 10.000 maniobras.
   - Mando de maniobra RI motorizado para maniobra remota y ciclo de enganche rápido. Incluye: - Mecanismo de acumulación de energía, - Dispositivo de armado eléctrico mediante motorreductor, - Dispositivo de armado manual mediante palanca, - Dispositivo de mando manual mediante pulsadores en la parte frontal, - Bobina de disparo, - Bobina de cierre, - Relé antibombeo, - Contador de maniobras, - Dispositivo de indicación de posición con indicador mecánico, - Dispositivo de señalización de estado del disyuntor por indicación mecánico y eléctrico.
   - Enclavamiento mecánico del elemento en posición "desenchufado" por cerradura (Ronis o Profalux) y/o candado
* 3 transformadores de intensidad con aislamiento en resina epoxi, convencionales según norma IEC 60044-1. Fabricante N.Magrini o similar con las siguientes características: XX/5-5A 50kA 1s, XX VA CLXX y XXX 5P10 
* 3 transformadores de tensión con aislamiento en resina epoxi, tipo convencional según norma IEC 60044-2. Fabricante N.Magrini o similar con las siguientes características: 6,3/V3 kV, 110/V3 V XXVA CLXX y 110/V3 V XXVA CLXX    
* 1 Seccionador de puesta a tierra marca MERLIN GERIN con Icc=50 kA enclavable en posición 'abierto' y/o 'cerrado' por cerradura y/o candado
* 1 Compartimento de baja tensión conteniendo:
   - 1 Relé de protección de Motor Sepam M41 (funciones de protección 50/51, 50N/51N, 50BF, 46, 67N, 67NC, 32P, 32Q, 49RMS, 37, 48/51LR, 66, 27D, 27R, 27/27S, 59, 59N, 47, 81M y 81m. Medidas de intensidad de fase y residual, corriente media y maxímetro de corriente, tensión de fase, resitual, directa, inversa, sentido de rotación, frecuencia, potencia activa, reactiva y apartente, maxímetro de potencia, factor de potencia. Energía activa y reactiva calculada. Control del disparo, corriente de disparo, indice de desequilibrio, desfase, osciloperturbografías y calentamiento)
   - 1 interface de conexión a la red RS485 de 2 hilos ACE949-2 para lectura de medidas, datos de diagnóstico, teleseñalizaciones, telemandos, fechado de sucesos, etc mediante protocolo de comunicación Modbus esclavo.
   - 1 Sepam 100MI con las siguientes funciones: - botón pulsador (rearme eléctrico y mando) On / Off, - Sinóptico luminoso (elemento de corte y secc. puesta a tierra) y - Selector LOCAL-REMOTO por llave.
   - Magnetotérmicos de protección de circuitos auxiliares en número y características según estándares de fabricación y posterior aceptación por parte del cliente según ingeniería de desarrollo.
* Borneros con todas las señales (libre de potencial) de indicación del estado de los dispositivos de la cabina.
Totalmente instalada, incluso pruebas y puesta en marcha.</t>
  </si>
  <si>
    <t>1.2.4</t>
  </si>
  <si>
    <t>Ud. Celda de interruptor automático automático. Se incluye:
* 1 envolvente Mcset (AD2) del tipo blindado, fabricación MERLIN GERIN de dimensiones 700 mm (ancho) x 2300 mm (alto) x 1725 mm (profundo, incluye 175 mm por protección contra arco interno a 4 caras) con cuatro compartimentos básicos, metálicos, puestos a tierra. Incluyendo: - 1 juego de barras de cobre de 3150 A para conectar las cabinas entre si, - 1 barra de puesta a tierra de Cobre 200mm2, - 1 circuito de calefacción anticondensación y otro de alumbrado y - 3 detectores capacitivos de presencia de tensión.
* 1 parte móvil montada sobre carretón desenchufable formada por:
   - Disyuntor de corte por autoexpansión al aire tipo LF2 In= 1250 A 7,2 kV 50 kA con una endurancia mecánica de 10.000 maniobras.
   - Mando de maniobra RI motorizado para maniobra remota y ciclo de enganche rápido. Incluye: - Mecanismo de acumulación de energía, - Dispositivo de armado eléctrico mediante motorreductor, - Dispositivo de armado manual mediante palanca, - Dispositivo de mando manual mediante pulsadores en la parte frontal, - Bobina de disparo, - Bobina de cierre, - Relé antibombeo, - Contador de maniobras, - Dispositivo de indicación de posición con indicador mecánico y - Dispositivo de señalización de estado del disyuntor por indicación mecánico y eléctrico.
   - Enclavamiento mecánico del elemento en posición "desenchufado" por cerradura (Ronis o Profalux) y/o candado.
* 3 transformadores de intensidad con aislamiento en resina epoxi, convencionales según norma IEC 60044-1. Fabricante N.Magrini o similar con las siguientes características: XX/5-5A 50kA 1s, XX VA CLXX y XXX 5P10    
* 3 transformadores de tensión con aislamiento en resina epoxi, tipo convencional según norma IEC 60044-2. Fabricante N.Magrini o similar con las siguientes características: 6,3/V3 kV, 110/V3 V XXVA CLXX y 110/V3 V XXVA CLXX.    
* 1 Seccionador de puesta a tierra marca MERLIN GERIN con Icc=50 kA enclavable en posición 'abierto' y/o 'cerrado' por cerradura y/o candado
* 1 Compartimento de baja tensión conteniendo:
   - 1 Relé de protección de Transformador Sepam T40 (funciones de protección 50/51, 50N/51N, 50BF, 46, 49RMS, 27/27S, 59, 59N, 47, 81M y 81m. Medidas de intensidad de fase y residual, corriente media y maxímetro de corriente, tensión de fase, resitual, directa, inversa, sentido de rotación, frecuencia, potencia activa, reactiva y apartente, maxímetro de potencia, factor de potencia. Energía activa y reactiva calculada. Control del disparo, corriente de disparo, indice de desequilibrio, desfase, osciloperturbografías y calentamiento)
   - 1 interface de conexión a la red RS485 de 2 hilos ACE949-2 para lectura de medidas, datos de diagnóstico, teleseñalizaciones, telemandos, fechado de sucesos, etc mediante protocolo de comunicación Modbus esclavo.
   - 1 Sepam 100MI con las siguientes funciones: - botón pulsador (rearme eléctrico y mando) On / Off, - Sinóptico luminoso (elemento de corte y secc. puesta a tierra) y Selector LOCAL-REMOTO por llave.
   - Magnetotérmicos de protección de circuitos auxiliares en número y características según estándares de fabricación y posterior aceptación por parte del cliente según ingeniería de desarrollo.
* Borneros con todas las señales (libre de potencial) de indicación del estado de los dispositivos de la cabina.
Totalmente instalada, incluso pruebas y puesta en marcha.</t>
  </si>
  <si>
    <t>Sistema de Protección y Puesta a Tierra</t>
  </si>
  <si>
    <t>1.3.1</t>
  </si>
  <si>
    <t>Suministro y tendido  de cable desnudo de cobre recocido de 150 mm2 de sección, para puesta a tierra de todos los elementos metálicos del centro de transformación o distribución. Incluso conexión a la barra de puesta a tierra de dicho centro. Se cumplirán las normas EN y la última revisión de las ANSI, IEEE y NEMA y las especificaciones técnicas de C.N. Vandellós II. Los equipos deberán ser clase 1E y Categoría Sísmica I.</t>
  </si>
  <si>
    <t>1.3.2</t>
  </si>
  <si>
    <t>Puente de comprobación puesta a tierra en caja de PVC totalmente instalada. Se cumplirán las normas EN y la última revisión de las ANSI, IEEE y NEMA y las especificaciones técnicas de C.N. Vandellós II. Los equipos deberán ser clase 1E y Categoría Sísmica I.</t>
  </si>
  <si>
    <t>1.3.3</t>
  </si>
  <si>
    <t>Barra de conexión de puesta a tierra formada por pletina de cobre de sección 10x300 mm2 montada sobre dos aisladores, con bornes de conexión de latón. Se incluyen los trabajos de conexión de los cables Cu aislados de protección y los cables desnudos de  tierra. Se cumplirán las normas EN y la última revisión de las ANSI, IEEE y NEMA y las especificaciones técnicas de C.N. Vandellós II. Los equipos deberán ser clase 1E y Categoría Sísmica I.</t>
  </si>
  <si>
    <t>Canalizaciones</t>
  </si>
  <si>
    <t>1.4.1</t>
  </si>
  <si>
    <t>Bandeja metálica de escalera de chapa de acero ranurada, galvanizado en caliente de dimensiones 60x400 mm.,  para alojar conductos electricos, con un incremento sobre el precio de la bandeja de 30% en concepto de uniones y accesorios, tapa,  y anclajes a pared o techo situados cada 80cm, sin incluir cableado, totalmente instalada. Se cumplirán las normas EN y la última revisión de las ANSI, IEEE y NEMA y las especificaciones técnicas de C.N. Vandellós II. Los equipos deberán ser clase 1E y Categoría Sísmica I.</t>
  </si>
  <si>
    <t>Programación, Pruebas y Puesta en Servicio</t>
  </si>
  <si>
    <t>1.5.1</t>
  </si>
  <si>
    <t>Desarrollo del protocolo de pruebas de todas las partes integrantes de la instalación de Media Tensión según indicaciones de la DF, y documentos de puesta en marcha de los respectivos fabricantes. El resultado de estas pruebas dará fe del correcto funcionamiento del sistema de forma globlal y de su ajuste a los parámetros específicados en proyecto. Las pruebas a realizar son:
- Medidas de las redes de tierras
- Medidas de paso y contacto
- Tarado y pruebas relés y protecciones trafos
- Puesta en marcha de los equipos de contaje.
- Puesta en marcha de la ventilación, comprobación parada caso incendio.
- Megado de las líneas, cabinas y trafo.
- Comprobaciones visuales.</t>
  </si>
  <si>
    <t>Legalización y Planos As-Built</t>
  </si>
  <si>
    <t>1.6.1</t>
  </si>
  <si>
    <t xml:space="preserve">Legalización centro de transformación y líneas de media tensión del que es alimentado, ante organismos públicos pertinentes, para obtención de boletines y correspondientes autorizaciones. Incluso proyecto visado, de acuerdo a los contenidos mínimos exigibles por dichos organismos, y en base a la documentación y planos "as built" a entregar por parte del industrial adjudicatario. Incluye, firma de técnico competente, visado y tasas, tanto las derivadas de la legalizacion administrativa como las correspondientes a los costes de inspección previa preceptiva con una E.C.A. </t>
  </si>
  <si>
    <t>1.6.2</t>
  </si>
  <si>
    <t>Confección de la documentación "as built" o de fin de obra, incluyendo los certificados de garantía de los equipos y materiales instalados, certificados de homologación y ensayo, certificados de calidad de todos los elementos instalados, así como de los certificados, inpecciones y actas de pruebas realizadas. Incluirán además todas y cada una de las instrucciones de servicio y mantenimiento de cada fabricante de los equipos y materiales instalados, así como todos los planos "as built" a realizar por parte del industrial adjudicatario. Se incluirá una copia de la documentación y certificados correspondientes al expediente de Legalización, así como actas y pruebas preceptivas por parte del industrial adjudicatario y de la entidad de inspección y control asignada. Todo ello en formato papel (2 copias) y formato digital (CD).</t>
  </si>
  <si>
    <t>1.6.3</t>
  </si>
  <si>
    <t>Ayudas de Albañilería para la correcta instalación de la electricidad.</t>
  </si>
  <si>
    <t>INSTALACIÓN BAJA TENSIÓN</t>
  </si>
  <si>
    <t>Cuadros eléctricos</t>
  </si>
  <si>
    <t>2.1.1</t>
  </si>
  <si>
    <t>Suministro, instalación y pruebas del C C M s/esp, con interruptor general de 800 A.  Analizadores de redes y concentrador de fugas. Interruptor general motorizado resto de interruptores monitorizables por sistema de control.  Diferenciales de aviso mediante piloto y sistema de control. Incluir soportación, zócalo, cableado, embarrados y pequeño material, transporte, etc. Completamente terminado y en funcionamiento. Se cumplirán las normas EN y la última revisión de las ANSI, IEEE y NEMA y las especificaciones técnicas de C.N. Vandellós II. Los equipos deberán ser clase 1E y Categoría Sísmica I.</t>
  </si>
  <si>
    <t>2.1.2</t>
  </si>
  <si>
    <t>Suministro, instalación y pruebas del C C M s/esp, para Alumbrado, Galerías, Instrumentación y Receptores GJ y KJ, con interruptor general de 800 A.  Analizadores de redes y concentrador de fugas. Interruptor general motorizado resto de interruptores monitorizables por sistema de control.  Diferenciales de aviso mediante piloto y sistema de control. Incluir soportación, zócalo, cableado, embarrados y pequeño material, transporte, etc. Completamente terminado y en funcionamiento. Se cumplirán las normas EN y la última revisión de las ANSI, IEEE y NEMA y las especificaciones técnicas de C.N. Vandellós II. Los equipos deberán ser clase 1E y Categoría Sísmica I.</t>
  </si>
  <si>
    <t>2.1.3</t>
  </si>
  <si>
    <t>Suministro, instalación y pruebas del Cuadro para alumbrado y servicios varios s/esp, preparado para 50kW.  Conmutación de la acometida, interruptores monitorizables por sistema de control.  Diferenciales de 300mA y 30 mA.  Incluir soportación, zócalo, cableado, embarrados y pequeño material, transporte, etc. Completamente terminado y en funcionamiento. Se cumplirán las normas EN y la última revisión de las ANSI, IEEE y NEMA y las especificaciones técnicas de C.N. Vandellós II. Los equipos deberán ser clase 1E y Categoría Sísmica I.</t>
  </si>
  <si>
    <t>Cableado</t>
  </si>
  <si>
    <t>2.2.1</t>
  </si>
  <si>
    <t>Circuito trifásico instalado con dos ternas por fase de 240 mm2 de sección, dos Neutros de 240 mm2 y un Tierra de 70 mm2 del tipo Radiflam de 0,6/1 kV o similar. Todo ello en montaje sobre bandeja, incluso parte proporcional de bridas, terminales, etc. Completamente montado instalado y conexionado. Se cumplirán las normas EN y la última revisión de las ANSI, IEEE y NEMA y las especificaciones técnicas de C.N. Vandellós II. Los equipos deberán ser clase 1E y Categoría Sísmica I.</t>
  </si>
  <si>
    <t>2.2.2</t>
  </si>
  <si>
    <t>Circuito trifásico instalado con tres unipolares de 120 mm2 de sección y un Tierra de 70 mm2 del tipo Radiflam  0,6/1 kV o similar. Todo ello en montaje sobre bandeja, incluso parte proporcional de bridas, terminales, etc. Completamente montado instalado y conexionado. Se cumplirán las normas EN y la última revisión de las ANSI, IEEE y NEMA y las especificaciones técnicas de C.N. Vandellós II. Los equipos deberán ser clase 1E y Categoría Sísmica I.</t>
  </si>
  <si>
    <t>2.2.3</t>
  </si>
  <si>
    <t>Circuito trifásico instalado con tres unipolares de 95 mm2 de sección y un Tierra de 70 mm2 del tipo Radiflam  0,6/1 kV o similar. Todo ello en montaje sobre bandeja, incluso parte proporcional de bridas, terminales, etc. Completamente montado instalado y conexionado. Se cumplirán las normas EN y la última revisión de las ANSI, IEEE y NEMA y las especificaciones técnicas de C.N. Vandellós II. Los equipos deberán ser clase 1E y Categoría Sísmica I.</t>
  </si>
  <si>
    <t>2.2.4</t>
  </si>
  <si>
    <t>Circuito trifásico instalado con tres unipolares de 70 mm2 de sección y un Tierra de 70 mm2 del tipo Radiflam  0,6/1 kV o similar. Todo ello en montaje sobre bandeja, incluso parte proporcional de bridas, terminales, etc. Completamente montado instalado y conexionado. Se cumplirán las normas EN y la última revisión de las ANSI, IEEE y NEMA y las especificaciones técnicas de C.N. Vandellós II. Los equipos deberán ser clase 1E y Categoría Sísmica I.</t>
  </si>
  <si>
    <t>2.2.5</t>
  </si>
  <si>
    <t>Circuito trifásico instalado con tres unipolares de 50 mm2 de sección y un Tierra de 70 mm2 del tipo Radiflam  0,6/1 kV o similar. Todo ello en montaje sobre bandeja, incluso parte proporcional de bridas, terminales, etc. Completamente montado instalado y conexionado. Se cumplirán las normas EN y la última revisión de las ANSI, IEEE y NEMA y las especificaciones técnicas de C.N. Vandellós II. Los equipos deberán ser clase 1E y Categoría Sísmica I.</t>
  </si>
  <si>
    <t>2.2.6</t>
  </si>
  <si>
    <t>Circuito trifásico instalado con una manguera 3G2,5 de 0,6/1 kV según clase 1E y Grado Sísmico. Todo ello en montaje sobre bandeja, incluso parte proporcional de bridas, terminales, etc. Completamente montado instalado y conexionado. Se cumplirán las normas EN y la última revisión de las ANSI, IEEE y NEMA y las especificaciones técnicas de C.N. Vandellós II. Los equipos deberán ser clase 1E y Categoría Sísmica I.</t>
  </si>
  <si>
    <t>2.2.7</t>
  </si>
  <si>
    <t>Circuito trifásico instalado con una manguera 4G10 de 0,6/1 kV según clase 1E y Grado Sísmico. Todo ello en montaje sobre bandeja, incluso parte proporcional de bridas, terminales, etc. Completamente montado instalado y conexionado. Se cumplirán las normas EN y la última revisión de las ANSI, IEEE y NEMA y las especificaciones técnicas de C.N. Vandellós II. Los equipos deberán ser clase 1E y Categoría Sísmica I.</t>
  </si>
  <si>
    <t>2.2.8</t>
  </si>
  <si>
    <t>Circuito trifásico instalado con una manguera 4G16 de 0,6/1 kV según clase 1E y Grado Sísmico. Todo ello en montaje sobre bandeja, incluso parte proporcional de bridas, terminales, etc. Completamente montado instalado y conexionado. Se cumplirán las normas EN y la última revisión de las ANSI, IEEE y NEMA y las especificaciones técnicas de C.N. Vandellós II. Los equipos deberán ser clase 1E y Categoría Sísmica I.</t>
  </si>
  <si>
    <t>2.2.9</t>
  </si>
  <si>
    <t>Circuito trifásico instalado con una manguera 4G25 de 0,6/1 kV según clase 1E y Grado Sísmico. Todo ello en montaje sobre bandeja, incluso parte proporcional de bridas, terminales, etc. Completamente montado instalado y conexionado. Se cumplirán las normas EN y la última revisión de las ANSI, IEEE y NEMA y las especificaciones técnicas de C.N. Vandellós II. Los equipos deberán ser clase 1E y Categoría Sísmica I.</t>
  </si>
  <si>
    <t>2.2.10</t>
  </si>
  <si>
    <t>Circuito trifásico instalado con una manguera 4G35 de 0,6/1 kV según clase 1E y Grado Sísmico. Todo ello en montaje sobre bandeja, incluso parte proporcional de bridas, terminales, etc. Completamente montado instalado y conexionado. Se cumplirán las normas EN y la última revisión de las ANSI, IEEE y NEMA y las especificaciones técnicas de C.N. Vandellós II. Los equipos deberán ser clase 1E y Categoría Sísmica I.</t>
  </si>
  <si>
    <t>2.2.11</t>
  </si>
  <si>
    <t>Circuito trifásico instalado con una manguera 5G6 de 0,6/1 kV según clase 1E y Grado Sísmico. Todo ello en montaje sobre bandeja, incluso parte proporcional de bridas, terminales, etc. Completamente montado instalado y conexionado. Se cumplirán las normas EN y la última revisión de las ANSI, IEEE y NEMA y las especificaciones técnicas de C.N. Vandellós II. Los equipos deberán ser clase 1E y Categoría Sísmica I.</t>
  </si>
  <si>
    <t>2.2.12</t>
  </si>
  <si>
    <t>Circuito trifásico instalado con una manguera 5G25 de 0,6/1 kV según clase 1E y Grado Sísmico. Todo ello en montaje sobre bandeja, incluso parte proporcional de bridas, terminales, etc. Completamente montado instalado y conexionado. Se cumplirán las normas EN y la última revisión de las ANSI, IEEE y NEMA y las especificaciones técnicas de C.N. Vandellós II. Los equipos deberán ser clase 1E y Categoría Sísmica I.</t>
  </si>
  <si>
    <t xml:space="preserve">Canalizaciones </t>
  </si>
  <si>
    <t>2.3.1</t>
  </si>
  <si>
    <t>2.3.2</t>
  </si>
  <si>
    <t>Bandeja metálica de escalera de chapa de acero ranurada, galvanizado en caliente de dimensiones 60x200 mm.,  para alojar conductos electricos, con un incremento sobre el precio de la bandeja de 30% en concepto de uniones y accesorios, tapa,  y anclajes a pared o techo situados cada 80cm, sin incluir cableado, totalmente instalada. Se cumplirán las normas EN y la última revisión de las ANSI, IEEE y NEMA y las especificaciones técnicas de C.N. Vandellós II. Los equipos deberán ser clase 1E y Categoría Sísmica I.</t>
  </si>
  <si>
    <t>Mecanismos</t>
  </si>
  <si>
    <t>2.4.1</t>
  </si>
  <si>
    <t>Caja de Toma de corriente en base mural con enclavamiento mecánico compuesta por una toma trifásica (3F+N+T) de 32 Ay dos tomas monofásicas (F+N+T) de intensidad nominal 10/16 A, IP65, 400V, 50Hz. Se incluyen protecciones. Se cumplirán las normas EN y la última revisión de las ANSI, IEEE y NEMA y las especificaciones técnicas de C.N. Vandellós II. Los equipos deberán ser clase 1E y Categoría Sísmica I.</t>
  </si>
  <si>
    <t>2.4.2</t>
  </si>
  <si>
    <t>Interruptor de superficie,  color blanco, con caja de mecanismos, placa soporte y tapa, incluidos bornas, terminales. P.P. de cableado hasta caja de derivación de circuito principal de alimentación, caja de derivación de circuito principal, pequeño material y accesorios. Se cumplirán las normas EN y la última revisión de las ANSI, IEEE y NEMA y las especificaciones técnicas de C.N. Vandellós II. Los equipos deberán ser clase 1E y Categoría Sísmica I.</t>
  </si>
  <si>
    <t>2.4.3</t>
  </si>
  <si>
    <t>Conmutador de superficie, color blanco, con caja de mecanismos, placa, soporte y tapa, incluido bornas, terminales. P.P. de cableado hasta caja de derivación de circuito principal, caja de derivación de circuito principal, pequeño material y accesorios. Se cumplirán las normas EN y la última revisión de las ANSI, IEEE y NEMA y las especificaciones técnicas de C.N. Vandellós II. Los equipos deberán ser clase 1E y Categoría Sísmica I.</t>
  </si>
  <si>
    <t>Alumbrado</t>
  </si>
  <si>
    <t>2.5.1</t>
  </si>
  <si>
    <t>Luminaria estanca IP-65, para lámparas fluorescentes 2x58W 230 V. Incluye:
- Elementos de sujeción. Fijación del difusor a la carcasa. 2 anclajes de acero inoxidable incluidos para la fijación al techo.
- Difusor acrílico, accesorios para suspender.
Totalmente instalada, incluso pruebas y puesta en marcha.</t>
  </si>
  <si>
    <t>Alumbrado Emergencia</t>
  </si>
  <si>
    <t>2.6.1</t>
  </si>
  <si>
    <t>Luminaria autónoma de emergencia de superficie, para lámparas fluorescentes de 1x6W 230 V, 315 lúmenes. Incluye:
- Lámpara fluorescente 1x6W.
- Para una superficie de 50 m2.
- Fabricadas según normas de obligado cumplimiento: UNE-EN 60 598,2,22, UNE 20 392-93 y NBE CPI 96.
- Producto certificado por AENOR aptas para ser montadas sobre superficies inflamables.
- Tiempo de carga 24 horas.
- Elementos de sujeción.
- Autonomía de 1 hora.
Totalmente instalada, incluso pruebas y puesta en marcha.</t>
  </si>
  <si>
    <t>2.6.2</t>
  </si>
  <si>
    <t>Telemando de Alumbrado de emergencia cuyas funciones son: - Con tensión de red permite verificar el funcionamiento de las luminarias de emergencia sin necesidad de cortar la alimentación, con rearme automático a fin de autonomía, - Sin tensión de red permite la puesta en reposo de las luminarias de emergencia evitando con ello la descarga de los acumuladores y garantizando el buen funcionamiento en caso de emergencia. 230 v AC 50/60 Hz, Tensión de salida 9 V CC, permite mandar hasta 300 luminarias. Totalmente instalado. Se cumplirán las normas EN y la última revisión de las ANSI, IEEE y NEMA y las especificaciones técnicas de C.N. Vandellós II. Los equipos deberán ser clase 1E y Categoría Sísmica I.</t>
  </si>
  <si>
    <t>2.6.3</t>
  </si>
  <si>
    <t>Circuito Monofásico instalado con una manguera 3G2,5 según clase E1 y Grado Sísmico. Todo ello en montaje sobre bandeja, incluso parte proporcional de bridas, terminales, etc. Completamente montado instalado y conexionado. Se cumplirán las normas EN y la última revisión de las ANSI, IEEE y NEMA y las especificaciones técnicas de C.N. Vandellós II. Los equipos deberán ser clase 1E y Categoría Sísmica I.</t>
  </si>
  <si>
    <t>Alumbrado Exterior</t>
  </si>
  <si>
    <t>2.7.1</t>
  </si>
  <si>
    <t>Proyector para alumbrado exterior de Vapor de Sodio de Alta Presión (VSAP) de 400 W IP65. Toatalmente instalada, incluso pruebas y puesta en marcha.</t>
  </si>
  <si>
    <t>2.7.2</t>
  </si>
  <si>
    <t>Suministro y colocación de poste de acero galvanizado de longitud 10 m para albergar dos Proyectores.</t>
  </si>
  <si>
    <t>2.8.1</t>
  </si>
  <si>
    <t>2.9.1</t>
  </si>
  <si>
    <t>Legalización instalación eléctrica de Baja Tensión ante organismos públicos pertinentes, para obtención de boletines y correspondientes autorizaciones. Incluso proyecto de acuerdo a los contenidos mínimos exigibles por dichos organismos, con correspondiente visado. Incluye, firma de técnico competente, visado, certificado final de obra, tasas, tramitación ante la Entidad de inspección y control ICICT/ECA.</t>
  </si>
  <si>
    <t>2.9.2</t>
  </si>
  <si>
    <t xml:space="preserve"> Desarrollo de planos As Built de baja tensión de acuerdo a proyecto y modificaciones solicitadas por la DF y requisitos de montaje, de cualquier unidad de obra, tras su ejecuión conforme a lo "construido". Desarrollo de planos de montaje de acuerdo a proyecto y modificaciones solicitadas por la DF y requisitos de montaje, de cualquier unidad de obra, previa su ejecución.</t>
  </si>
  <si>
    <t>2.9.3</t>
  </si>
  <si>
    <t>PARARRAYOS</t>
  </si>
  <si>
    <t>Construcción de una instalación de pararrayos equipada con un terminal del sistema. Pararrayos Normalizado. Incluye:
- Terminal aéreo de captación INGESCO PDC mod. 3.3. Pararrayos Normalizado no electrónico.
- Pieza de adaptación de cabezal a mástil (1' 1/2")
- Cable de Cu desnudo de 50 mm.
- Caja de registro
- Puente de comprobación formado por pletina de cobre sobre aisladores y dos terminales de conexión.
- Electrodos de puesta a tierra según necesidades del montaje.
- Compuesto mineal QUIBACSOL G.
- Manguito de conexión tipo "T".</t>
  </si>
  <si>
    <t>Suministro y colocación de una columna de 18 m. Se incluyen los portes.</t>
  </si>
  <si>
    <t>Colocación de un contador de rayos CDR-1 y de un medidor de corriente PCS.</t>
  </si>
  <si>
    <t>Ayudas de Albañilería para la colocación de la columna de 18 m sobre el pavimento.</t>
  </si>
  <si>
    <t>RED DE TIERRAS</t>
  </si>
  <si>
    <t>Caja seccionadora de tierras. Se cumplirán las normas EN y la última revisión de las ANSI, IEEE y NEMA y las especificaciones técnicas de C.N. Vandellós II. Los equipos deberán ser clase 1E y Categoría Sísmica I.</t>
  </si>
  <si>
    <t>Picas. Se cumplirán las normas EN y la última revisión de las ANSI, IEEE y NEMA y las especificaciones técnicas de C.N. Vandellós II. Los equipos deberán ser clase 1E y Categoría Sísmica I.</t>
  </si>
  <si>
    <t>Grapas de unión. Se cumplirán las normas EN y la última revisión de las ANSI, IEEE y NEMA y las especificaciones técnicas de C.N. Vandellós II. Los equipos deberán ser clase 1E y Categoría Sísmica I.</t>
  </si>
  <si>
    <t>Suministro y estendido de conductor unipolar de Cobre flexible de sección de 50 mm2. Se cumplirán las normas EN y la última revisión de las ANSI, IEEE y NEMA y las especificaciones técnicas de C.N. Vandellós II. Los equipos deberán ser clase 1E y Categoría Sísmica I.</t>
  </si>
  <si>
    <t>Suministro y estendido de conductor unipolar de Cobre flexible de sección de 150 mm2. Se cumplirán las normas EN y la última revisión de las ANSI, IEEE y NEMA y las especificaciones técnicas de C.N. Vandellós II. Los equipos deberán ser clase 1E y Categoría Sísmica I.</t>
  </si>
  <si>
    <t>Puntos de soldadura aluminotérmica. Se cumplirán las normas EN y la última revisión de las ANSI, IEEE y NEMA y las especificaciones técnicas de C.N. Vandellós II. Los equipos deberán ser clase 1E y Categoría Sísmica I.</t>
  </si>
  <si>
    <t>RESUMEN FINAL DE COSTES</t>
  </si>
  <si>
    <t>Descripción</t>
  </si>
  <si>
    <t>Ingeniería Básica y Detalle</t>
  </si>
  <si>
    <t>Coordinación y Gestión de Proyecto</t>
  </si>
  <si>
    <t>Garantía de Calidad</t>
  </si>
  <si>
    <t>Dirección de Puesta en Marcha</t>
  </si>
  <si>
    <t>BALSA AGUA</t>
  </si>
  <si>
    <t>GALERIAS ENTERRADAS</t>
  </si>
  <si>
    <t>CIMENTACIONES</t>
  </si>
  <si>
    <t>EDIFICIOS (INTERCAMBIADORES , ELECTRICO)</t>
  </si>
  <si>
    <t>TUBERIAS , VALVULAS , ACCESORIOS (SUMINISTRO)</t>
  </si>
  <si>
    <t>SISTEMA EJ</t>
  </si>
  <si>
    <t>SISTEMA EG</t>
  </si>
  <si>
    <t>EQUIPOS (SUMINISTRO Y MONTAJE)</t>
  </si>
  <si>
    <t>INTERCAMBIADORES</t>
  </si>
  <si>
    <t>TORRES &amp; TRATAMIENTO QUÍMICO</t>
  </si>
  <si>
    <t xml:space="preserve">TANQUES EXPANSIÓN </t>
  </si>
  <si>
    <t>MONTAJE GENERAL DE EQUIPOS MECÁNICOS</t>
  </si>
  <si>
    <t>ELECTRICIDAD (SUMINISTRO Y MONTAJE)</t>
  </si>
  <si>
    <t>CABLEADO &amp; BANDEJAS</t>
  </si>
  <si>
    <t xml:space="preserve">EQUIPOS </t>
  </si>
  <si>
    <t>INSTRUMENTACIÓN Y CONTROL (SUM. &amp; MONTAJE)</t>
  </si>
  <si>
    <t>TOTALES</t>
  </si>
  <si>
    <t>EQUIPOS PAQUETE</t>
  </si>
  <si>
    <t>Tanque y equipo de bombeo dosificación aditivos bactericidas para torre</t>
  </si>
  <si>
    <t>E</t>
  </si>
  <si>
    <t>C</t>
  </si>
  <si>
    <t>EQUIPOS</t>
  </si>
  <si>
    <t>CABLEADO</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</si>
  <si>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</si>
  <si>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</si>
  <si>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</si>
  <si>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</si>
  <si>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</si>
  <si>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</si>
  <si>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</si>
  <si>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</si>
  <si>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</si>
  <si>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</si>
  <si>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</si>
  <si>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</si>
  <si>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</si>
  <si>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</si>
  <si>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</si>
  <si>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</si>
  <si>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</si>
  <si>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</si>
  <si>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</si>
  <si>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</si>
  <si>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</si>
  <si>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</si>
  <si>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</si>
  <si>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</si>
  <si>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</si>
  <si>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</si>
  <si>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</si>
  <si>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</si>
  <si>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</si>
  <si>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</si>
  <si>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</si>
  <si>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</si>
  <si>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</si>
  <si>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</si>
  <si>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</si>
  <si>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</si>
  <si>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</si>
  <si>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</si>
  <si>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TUBERÍAS Y ACCESORIOS FINALES</t>
  </si>
  <si>
    <t xml:space="preserve"> SISTEMA REFRIGERACIÓN EJ (2 TORRES)</t>
  </si>
  <si>
    <t xml:space="preserve">Conexión en celda 22 del embarrado 7A de la línea del Tren B. Totalmente instalada. Incluso parte proporcional de bridas, terminales, etc. Completamente montado instalado y conexionado. Se cumplirán las normas EN y la última revisión de las ANSI, IEEE y NEMA y las especificaciones técnicas de C.N. Vandellós II. Los equipos deberán ser clase 1E y Categoría Sísmica I. </t>
  </si>
  <si>
    <t>SUMINISTRO I&amp;C</t>
  </si>
  <si>
    <t>MONTAJE I&amp;C</t>
  </si>
  <si>
    <t>7.</t>
  </si>
  <si>
    <t>m3</t>
  </si>
  <si>
    <t>m2</t>
  </si>
  <si>
    <t>kg</t>
  </si>
  <si>
    <t>ml</t>
  </si>
  <si>
    <t>Cubierta invertida no transitable de oficinas con proteccion pesada de canto rodado gris.
- Hormigón celular en formación de pendientes, desde 20 cm. de espesor maximo, a 5 cm. de espesor minimo, con una pendiente del 1%, 550 kg/m3 de densidad
- Membrana con lámina bituminosa impermeabilizante. Densidad superficial de 3.8 kg/m2, formada por una lámina de betún modificado LBM(APP)-40-PE con armadura de film de polietileno de 95 g/m2, colocada sobre lámina separadora.                                                                                                                                                                                           - Membrana con lámina bituminosa impermeabilizante sin autoprotección. Densidad superficial de 6.6 kg/m2, formada por una lámina de betún modificado LBM(SBS)-50/G con doble armadura FV de fieltro de fibra de vidrio de 50 G/M2+FP de fieltro de poliéster de 130 g/m2.
- Aislamiento se colocara sobre la lamina impermeable, a base de panel aislante de poliestireno extrusionado de 40 mm. de espesor, tipo roofmate de dow o similar, con juntas machihembradas. densidad de 32-35 kg/m3 y una resistencia a compresion entre capas de fieltro geotextilde 100 gr/m2 de densidad
- Proteccion pesada con grava de canto rodado de color gris perfectamente lavado y limpio, con una granulometria comprendida entre diam. 16 y 32 mm., y el espesor de la capa de grava nunca sera inferior a 5 cm.</t>
  </si>
  <si>
    <t>6.</t>
  </si>
  <si>
    <t>6.1</t>
  </si>
  <si>
    <t>6.2</t>
  </si>
  <si>
    <t>7.1</t>
  </si>
  <si>
    <t>7.2</t>
  </si>
  <si>
    <t>Coste [€]</t>
  </si>
  <si>
    <t>TUBERIAS, VALVULAS, ACCES. (PREF &amp; MONTAJE)</t>
  </si>
  <si>
    <t>Ingeniería &amp; Gestión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</si>
</sst>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00"/>
  </numFmts>
  <fonts count="11">
    <font>
      <sz val="11"/>
      <color theme="1"/>
      <name val="Calibri"/>
      <family val="2"/>
      <scheme val="minor"/>
    </font>
    <font>
      <sz val="11"/>
      <color rgb="FFFF0000"/>
      <name val="Calibri"/>
      <family val="2"/>
      <scheme val="minor"/>
    </font>
    <font>
      <b/>
      <sz val="11"/>
      <color theme="1"/>
      <name val="Calibri"/>
      <family val="2"/>
      <scheme val="minor"/>
    </font>
    <font>
      <sz val="10"/>
      <name val="Helv"/>
      <charset val="204"/>
    </font>
    <font>
      <sz val="8"/>
      <name val="Arial"/>
      <family val="2"/>
    </font>
    <font>
      <sz val="8"/>
      <name val="Times New Roman"/>
      <family val="1"/>
    </font>
    <font>
      <sz val="11"/>
      <name val="Calibri"/>
      <family val="2"/>
      <scheme val="minor"/>
    </font>
    <font>
      <sz val="11"/>
      <color theme="8" tint="-0.249977111117893"/>
      <name val="Calibri"/>
      <family val="2"/>
      <scheme val="minor"/>
    </font>
    <font>
      <b/>
      <sz val="11"/>
      <color theme="8" tint="-0.249977111117893"/>
      <name val="Calibri"/>
      <family val="2"/>
      <scheme val="minor"/>
    </font>
    <font>
      <b/>
      <u/>
      <sz val="11"/>
      <color theme="8" tint="-0.249977111117893"/>
      <name val="Calibri"/>
      <family val="2"/>
      <scheme val="minor"/>
    </font>
    <font>
      <b/>
      <sz val="11"/>
      <name val="Calibri"/>
      <family val="2"/>
      <scheme val="minor"/>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style="hair">
        <color theme="8" tint="-0.24994659260841701"/>
      </left>
      <right/>
      <top style="medium">
        <color theme="8" tint="-0.24994659260841701"/>
      </top>
      <bottom style="medium">
        <color theme="8" tint="-0.24994659260841701"/>
      </bottom>
      <diagonal/>
    </border>
    <border>
      <left/>
      <right/>
      <top style="medium">
        <color theme="8" tint="-0.24994659260841701"/>
      </top>
      <bottom style="medium">
        <color theme="8" tint="-0.24994659260841701"/>
      </bottom>
      <diagonal/>
    </border>
    <border>
      <left/>
      <right style="hair">
        <color theme="8" tint="-0.24994659260841701"/>
      </right>
      <top style="medium">
        <color theme="8" tint="-0.24994659260841701"/>
      </top>
      <bottom style="medium">
        <color theme="8" tint="-0.24994659260841701"/>
      </bottom>
      <diagonal/>
    </border>
    <border>
      <left style="hair">
        <color theme="8" tint="-0.24994659260841701"/>
      </left>
      <right style="hair">
        <color theme="8" tint="-0.24994659260841701"/>
      </right>
      <top style="thin">
        <color theme="8" tint="-0.24994659260841701"/>
      </top>
      <bottom style="thin">
        <color theme="8" tint="-0.24994659260841701"/>
      </bottom>
      <diagonal/>
    </border>
    <border>
      <left style="hair">
        <color theme="8" tint="-0.24994659260841701"/>
      </left>
      <right style="hair">
        <color theme="8" tint="-0.24994659260841701"/>
      </right>
      <top style="thin">
        <color theme="8" tint="-0.24994659260841701"/>
      </top>
      <bottom style="hair">
        <color theme="8" tint="-0.24994659260841701"/>
      </bottom>
      <diagonal/>
    </border>
    <border>
      <left style="hair">
        <color theme="8" tint="-0.24994659260841701"/>
      </left>
      <right style="hair">
        <color theme="8" tint="-0.24994659260841701"/>
      </right>
      <top style="hair">
        <color theme="8" tint="-0.24994659260841701"/>
      </top>
      <bottom style="hair">
        <color theme="8" tint="-0.24994659260841701"/>
      </bottom>
      <diagonal/>
    </border>
    <border>
      <left style="hair">
        <color theme="8" tint="-0.24994659260841701"/>
      </left>
      <right style="hair">
        <color theme="8" tint="-0.24994659260841701"/>
      </right>
      <top style="hair">
        <color theme="8" tint="-0.24994659260841701"/>
      </top>
      <bottom style="thin">
        <color theme="8" tint="-0.24994659260841701"/>
      </bottom>
      <diagonal/>
    </border>
    <border>
      <left style="hair">
        <color theme="8" tint="-0.24994659260841701"/>
      </left>
      <right style="hair">
        <color theme="8" tint="-0.24994659260841701"/>
      </right>
      <top style="hair">
        <color theme="8" tint="-0.24994659260841701"/>
      </top>
      <bottom/>
      <diagonal/>
    </border>
    <border>
      <left style="hair">
        <color theme="8" tint="-0.24994659260841701"/>
      </left>
      <right style="hair">
        <color theme="8" tint="-0.24994659260841701"/>
      </right>
      <top/>
      <bottom style="thin">
        <color theme="8" tint="-0.24994659260841701"/>
      </bottom>
      <diagonal/>
    </border>
    <border>
      <left style="hair">
        <color theme="8" tint="-0.24994659260841701"/>
      </left>
      <right style="hair">
        <color theme="8" tint="-0.24994659260841701"/>
      </right>
      <top style="thin">
        <color theme="8" tint="-0.24994659260841701"/>
      </top>
      <bottom/>
      <diagonal/>
    </border>
  </borders>
  <cellStyleXfs count="2">
    <xf numFmtId="0" fontId="0" fillId="0" borderId="0"/>
    <xf numFmtId="0" fontId="4" fillId="0" borderId="0">
      <alignment vertical="top"/>
    </xf>
  </cellStyleXfs>
  <cellXfs count="197">
    <xf numFmtId="0" fontId="0" fillId="0" borderId="0" xfId="0"/>
    <xf numFmtId="0" fontId="0" fillId="0" borderId="0" xfId="0" applyAlignment="1">
      <alignment horizontal="center" vertical="center"/>
    </xf>
    <xf numFmtId="0" fontId="0" fillId="0" borderId="0" xfId="0" applyAlignment="1">
      <alignment horizontal="left" vertical="center"/>
    </xf>
    <xf numFmtId="164" fontId="0" fillId="0" borderId="0" xfId="0" applyNumberFormat="1" applyAlignment="1">
      <alignment horizontal="center" vertical="center"/>
    </xf>
    <xf numFmtId="0" fontId="1" fillId="0" borderId="0" xfId="0" applyFont="1" applyAlignment="1">
      <alignment horizontal="center" vertical="center"/>
    </xf>
    <xf numFmtId="4" fontId="0" fillId="0" borderId="0" xfId="0" applyNumberFormat="1" applyAlignment="1">
      <alignment horizontal="center" vertical="center"/>
    </xf>
    <xf numFmtId="4" fontId="0" fillId="0" borderId="0" xfId="0" applyNumberFormat="1" applyAlignment="1">
      <alignment horizontal="left" vertical="center"/>
    </xf>
    <xf numFmtId="4" fontId="0" fillId="0" borderId="0" xfId="0" applyNumberFormat="1" applyAlignment="1">
      <alignment vertical="center"/>
    </xf>
    <xf numFmtId="4" fontId="0" fillId="0" borderId="0" xfId="0" applyNumberFormat="1"/>
    <xf numFmtId="4" fontId="2" fillId="0" borderId="0" xfId="0" applyNumberFormat="1" applyFont="1"/>
    <xf numFmtId="0" fontId="0" fillId="0" borderId="0" xfId="0" applyAlignme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right"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Alignment="1">
      <alignment horizontal="center" vertical="center" wrapText="1"/>
    </xf>
    <xf numFmtId="4" fontId="5" fillId="0" borderId="0" xfId="0" applyNumberFormat="1" applyFont="1" applyBorder="1" applyAlignment="1">
      <alignment horizontal="center" vertical="center" wrapText="1"/>
    </xf>
    <xf numFmtId="0" fontId="0" fillId="0" borderId="0" xfId="0" applyAlignment="1">
      <alignment horizontal="center" vertical="center"/>
    </xf>
    <xf numFmtId="0" fontId="9" fillId="0" borderId="2" xfId="0" applyFont="1" applyBorder="1" applyAlignment="1">
      <alignment vertical="center"/>
    </xf>
    <xf numFmtId="0" fontId="8" fillId="2" borderId="4" xfId="0" applyFont="1" applyFill="1" applyBorder="1" applyAlignment="1">
      <alignment horizontal="right" vertical="center"/>
    </xf>
    <xf numFmtId="0" fontId="8" fillId="2" borderId="4" xfId="0" applyFont="1" applyFill="1" applyBorder="1" applyAlignment="1">
      <alignment vertical="center"/>
    </xf>
    <xf numFmtId="4" fontId="8" fillId="2" borderId="4" xfId="0" applyNumberFormat="1" applyFont="1" applyFill="1" applyBorder="1" applyAlignment="1">
      <alignment vertical="center"/>
    </xf>
    <xf numFmtId="0" fontId="0" fillId="0" borderId="5" xfId="0" applyBorder="1" applyAlignment="1">
      <alignment horizontal="right" vertical="center"/>
    </xf>
    <xf numFmtId="0" fontId="0" fillId="0" borderId="5" xfId="0" applyBorder="1" applyAlignment="1">
      <alignment vertical="center" wrapText="1"/>
    </xf>
    <xf numFmtId="0" fontId="0" fillId="0" borderId="6" xfId="0" applyBorder="1" applyAlignment="1">
      <alignment horizontal="right" vertical="center"/>
    </xf>
    <xf numFmtId="0" fontId="0" fillId="0" borderId="6" xfId="0" applyBorder="1" applyAlignment="1">
      <alignment vertical="center" wrapText="1"/>
    </xf>
    <xf numFmtId="0" fontId="0" fillId="0" borderId="7" xfId="0" applyBorder="1" applyAlignment="1">
      <alignment horizontal="right" vertical="center"/>
    </xf>
    <xf numFmtId="0" fontId="0" fillId="0" borderId="7" xfId="0" applyBorder="1" applyAlignment="1">
      <alignment vertical="center" wrapText="1"/>
    </xf>
    <xf numFmtId="4" fontId="0" fillId="0" borderId="0" xfId="0" applyNumberFormat="1" applyAlignment="1">
      <alignment horizontal="center"/>
    </xf>
    <xf numFmtId="0" fontId="7" fillId="2" borderId="4" xfId="0" applyFont="1" applyFill="1" applyBorder="1" applyAlignment="1">
      <alignment horizontal="center" vertical="center"/>
    </xf>
    <xf numFmtId="0" fontId="7" fillId="2" borderId="4" xfId="0" applyFont="1" applyFill="1" applyBorder="1" applyAlignment="1">
      <alignment vertical="center"/>
    </xf>
    <xf numFmtId="4" fontId="7" fillId="2" borderId="4" xfId="0" applyNumberFormat="1" applyFont="1" applyFill="1" applyBorder="1" applyAlignment="1">
      <alignment horizontal="center" vertical="center"/>
    </xf>
    <xf numFmtId="4" fontId="9" fillId="0" borderId="2" xfId="0" applyNumberFormat="1" applyFont="1" applyBorder="1" applyAlignment="1">
      <alignment horizontal="left" vertical="center"/>
    </xf>
    <xf numFmtId="4" fontId="8" fillId="0" borderId="2" xfId="0" applyNumberFormat="1" applyFont="1" applyBorder="1" applyAlignment="1">
      <alignment horizontal="center" vertical="center"/>
    </xf>
    <xf numFmtId="4" fontId="0" fillId="0" borderId="0" xfId="0" applyNumberFormat="1" applyAlignment="1">
      <alignment horizontal="right" vertical="center"/>
    </xf>
    <xf numFmtId="4" fontId="8" fillId="0" borderId="1" xfId="0" applyNumberFormat="1" applyFont="1" applyBorder="1" applyAlignment="1">
      <alignment horizontal="right" vertical="center"/>
    </xf>
    <xf numFmtId="4" fontId="0" fillId="0" borderId="0" xfId="0" applyNumberFormat="1" applyAlignment="1">
      <alignment horizontal="right"/>
    </xf>
    <xf numFmtId="4" fontId="8" fillId="2" borderId="4" xfId="0" applyNumberFormat="1" applyFont="1" applyFill="1" applyBorder="1" applyAlignment="1">
      <alignment horizontal="right"/>
    </xf>
    <xf numFmtId="4" fontId="8" fillId="2" borderId="4" xfId="0" applyNumberFormat="1" applyFont="1" applyFill="1" applyBorder="1"/>
    <xf numFmtId="3" fontId="8" fillId="2" borderId="4" xfId="0" applyNumberFormat="1" applyFont="1" applyFill="1" applyBorder="1" applyAlignment="1">
      <alignment horizontal="right"/>
    </xf>
    <xf numFmtId="4" fontId="0" fillId="0" borderId="5" xfId="0" applyNumberFormat="1" applyBorder="1" applyAlignment="1">
      <alignment horizontal="right"/>
    </xf>
    <xf numFmtId="4" fontId="0" fillId="0" borderId="5" xfId="0" applyNumberFormat="1" applyBorder="1"/>
    <xf numFmtId="4" fontId="0" fillId="0" borderId="6" xfId="0" applyNumberFormat="1" applyBorder="1" applyAlignment="1">
      <alignment horizontal="right"/>
    </xf>
    <xf numFmtId="4" fontId="0" fillId="0" borderId="6" xfId="0" applyNumberFormat="1" applyBorder="1"/>
    <xf numFmtId="4" fontId="0" fillId="0" borderId="8" xfId="0" applyNumberFormat="1" applyBorder="1" applyAlignment="1">
      <alignment horizontal="right"/>
    </xf>
    <xf numFmtId="4" fontId="0" fillId="0" borderId="8" xfId="0" applyNumberFormat="1" applyBorder="1"/>
    <xf numFmtId="4" fontId="0" fillId="0" borderId="4" xfId="0" applyNumberFormat="1" applyBorder="1" applyAlignment="1">
      <alignment horizontal="right"/>
    </xf>
    <xf numFmtId="4" fontId="8" fillId="0" borderId="4" xfId="0" applyNumberFormat="1" applyFont="1" applyBorder="1"/>
    <xf numFmtId="4" fontId="8" fillId="2" borderId="4" xfId="0" applyNumberFormat="1" applyFont="1" applyFill="1" applyBorder="1" applyAlignment="1">
      <alignment horizontal="center"/>
    </xf>
    <xf numFmtId="4" fontId="0" fillId="0" borderId="5" xfId="0" applyNumberFormat="1" applyBorder="1" applyAlignment="1">
      <alignment horizontal="center"/>
    </xf>
    <xf numFmtId="4" fontId="0" fillId="0" borderId="6" xfId="0" applyNumberFormat="1" applyBorder="1" applyAlignment="1">
      <alignment horizontal="center"/>
    </xf>
    <xf numFmtId="4" fontId="8" fillId="0" borderId="4" xfId="0" applyNumberFormat="1" applyFont="1" applyBorder="1" applyAlignment="1">
      <alignment horizontal="center"/>
    </xf>
    <xf numFmtId="4" fontId="0" fillId="0" borderId="8" xfId="0" applyNumberFormat="1" applyBorder="1" applyAlignment="1">
      <alignment horizontal="center"/>
    </xf>
    <xf numFmtId="4" fontId="2" fillId="0" borderId="0" xfId="0" applyNumberFormat="1" applyFont="1" applyAlignment="1">
      <alignment horizontal="center"/>
    </xf>
    <xf numFmtId="165" fontId="0" fillId="0" borderId="5" xfId="0" applyNumberFormat="1" applyBorder="1" applyAlignment="1">
      <alignment horizontal="center"/>
    </xf>
    <xf numFmtId="165" fontId="0" fillId="0" borderId="6" xfId="0" applyNumberFormat="1" applyBorder="1" applyAlignment="1">
      <alignment horizontal="center"/>
    </xf>
    <xf numFmtId="165" fontId="8" fillId="0" borderId="4" xfId="0" applyNumberFormat="1" applyFont="1" applyBorder="1" applyAlignment="1">
      <alignment horizontal="center"/>
    </xf>
    <xf numFmtId="165" fontId="0" fillId="0" borderId="8" xfId="0" applyNumberFormat="1" applyBorder="1" applyAlignment="1">
      <alignment horizontal="center"/>
    </xf>
    <xf numFmtId="165" fontId="0" fillId="0" borderId="0" xfId="0" applyNumberFormat="1" applyAlignment="1">
      <alignment horizontal="center"/>
    </xf>
    <xf numFmtId="165" fontId="8" fillId="2" borderId="4" xfId="0" applyNumberFormat="1" applyFont="1" applyFill="1" applyBorder="1" applyAlignment="1">
      <alignment horizontal="center"/>
    </xf>
    <xf numFmtId="165" fontId="2" fillId="0" borderId="0" xfId="0" applyNumberFormat="1" applyFont="1" applyAlignment="1">
      <alignment horizontal="center"/>
    </xf>
    <xf numFmtId="4" fontId="7" fillId="2" borderId="4" xfId="0" applyNumberFormat="1" applyFont="1" applyFill="1" applyBorder="1" applyAlignment="1">
      <alignment horizontal="center" vertical="center"/>
    </xf>
    <xf numFmtId="4" fontId="7" fillId="2" borderId="4" xfId="0" applyNumberFormat="1" applyFont="1" applyFill="1" applyBorder="1" applyAlignment="1">
      <alignment horizontal="center"/>
    </xf>
    <xf numFmtId="4" fontId="2" fillId="0" borderId="0" xfId="0" applyNumberFormat="1" applyFont="1" applyAlignment="1">
      <alignment horizontal="center" vertical="center"/>
    </xf>
    <xf numFmtId="4" fontId="6" fillId="0" borderId="0" xfId="0" applyNumberFormat="1" applyFont="1" applyAlignment="1">
      <alignment horizontal="center" vertical="center"/>
    </xf>
    <xf numFmtId="4" fontId="7" fillId="2" borderId="9" xfId="0" applyNumberFormat="1" applyFont="1" applyFill="1" applyBorder="1" applyAlignment="1">
      <alignment horizontal="center" vertical="center"/>
    </xf>
    <xf numFmtId="0" fontId="8" fillId="0" borderId="1" xfId="0" applyFont="1" applyBorder="1" applyAlignment="1">
      <alignment horizontal="center" vertical="center"/>
    </xf>
    <xf numFmtId="0" fontId="9" fillId="0" borderId="2" xfId="0" applyFont="1" applyBorder="1" applyAlignment="1">
      <alignment horizontal="left" vertical="center"/>
    </xf>
    <xf numFmtId="0" fontId="8" fillId="0" borderId="2" xfId="0" applyFont="1" applyBorder="1" applyAlignment="1">
      <alignment horizontal="center" vertical="center"/>
    </xf>
    <xf numFmtId="4" fontId="8" fillId="0" borderId="3" xfId="0" applyNumberFormat="1" applyFont="1" applyBorder="1" applyAlignment="1">
      <alignment horizontal="center" vertical="center"/>
    </xf>
    <xf numFmtId="0" fontId="8" fillId="2" borderId="4" xfId="0" applyFont="1" applyFill="1" applyBorder="1" applyAlignment="1">
      <alignment horizontal="center" vertical="center"/>
    </xf>
    <xf numFmtId="0" fontId="8" fillId="2" borderId="4" xfId="0" applyFont="1" applyFill="1" applyBorder="1" applyAlignment="1">
      <alignment horizontal="left" vertical="center"/>
    </xf>
    <xf numFmtId="4" fontId="8" fillId="2" borderId="4" xfId="0" applyNumberFormat="1" applyFont="1" applyFill="1"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wrapText="1"/>
    </xf>
    <xf numFmtId="4" fontId="0" fillId="0" borderId="5" xfId="0" applyNumberFormat="1"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left" vertical="center" wrapText="1"/>
    </xf>
    <xf numFmtId="4" fontId="0" fillId="0" borderId="7" xfId="0" applyNumberForma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left" vertical="center" wrapText="1"/>
    </xf>
    <xf numFmtId="4" fontId="6" fillId="0" borderId="4" xfId="0" applyNumberFormat="1" applyFont="1"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left" vertical="center" wrapText="1"/>
    </xf>
    <xf numFmtId="4" fontId="0" fillId="0" borderId="6" xfId="0" applyNumberFormat="1"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center" wrapText="1"/>
    </xf>
    <xf numFmtId="4" fontId="0" fillId="0" borderId="4" xfId="0" applyNumberFormat="1" applyBorder="1" applyAlignment="1">
      <alignment horizontal="center" vertical="center"/>
    </xf>
    <xf numFmtId="4" fontId="0" fillId="0" borderId="4" xfId="0" applyNumberFormat="1" applyBorder="1" applyAlignment="1">
      <alignment horizontal="right" vertical="center"/>
    </xf>
    <xf numFmtId="4" fontId="8" fillId="0" borderId="1" xfId="0" applyNumberFormat="1" applyFont="1" applyFill="1" applyBorder="1" applyAlignment="1">
      <alignment horizontal="right" vertical="center"/>
    </xf>
    <xf numFmtId="4" fontId="8" fillId="0" borderId="2" xfId="0" applyNumberFormat="1" applyFont="1" applyFill="1" applyBorder="1" applyAlignment="1">
      <alignment horizontal="center" vertical="center"/>
    </xf>
    <xf numFmtId="4" fontId="8" fillId="0" borderId="3" xfId="0" applyNumberFormat="1" applyFont="1" applyFill="1" applyBorder="1" applyAlignment="1">
      <alignment horizontal="center" vertical="center"/>
    </xf>
    <xf numFmtId="4" fontId="8" fillId="2" borderId="4" xfId="0" applyNumberFormat="1" applyFont="1" applyFill="1" applyBorder="1" applyAlignment="1">
      <alignment horizontal="right" vertical="center"/>
    </xf>
    <xf numFmtId="4" fontId="7" fillId="2" borderId="4" xfId="0" applyNumberFormat="1" applyFont="1" applyFill="1" applyBorder="1" applyAlignment="1">
      <alignment horizontal="right" vertical="center"/>
    </xf>
    <xf numFmtId="4" fontId="7" fillId="2" borderId="4" xfId="0" applyNumberFormat="1" applyFont="1" applyFill="1" applyBorder="1" applyAlignment="1">
      <alignment vertical="center" wrapText="1"/>
    </xf>
    <xf numFmtId="4" fontId="0" fillId="0" borderId="0" xfId="0" applyNumberFormat="1" applyAlignment="1">
      <alignment vertical="center" wrapText="1"/>
    </xf>
    <xf numFmtId="4" fontId="0" fillId="0" borderId="0" xfId="0" applyNumberFormat="1" applyAlignment="1">
      <alignment horizontal="right" vertical="center" wrapText="1"/>
    </xf>
    <xf numFmtId="4" fontId="0" fillId="0" borderId="0" xfId="0" applyNumberFormat="1" applyAlignment="1">
      <alignment horizontal="center" vertical="center" wrapText="1"/>
    </xf>
    <xf numFmtId="4" fontId="0" fillId="0" borderId="5" xfId="0" applyNumberFormat="1" applyBorder="1" applyAlignment="1">
      <alignment horizontal="right" vertical="center"/>
    </xf>
    <xf numFmtId="4" fontId="0" fillId="0" borderId="5" xfId="0" applyNumberFormat="1" applyBorder="1" applyAlignment="1">
      <alignment vertical="center" wrapText="1"/>
    </xf>
    <xf numFmtId="4" fontId="0" fillId="0" borderId="5" xfId="0" applyNumberFormat="1" applyFont="1" applyBorder="1" applyAlignment="1">
      <alignment horizontal="center" vertical="center"/>
    </xf>
    <xf numFmtId="4" fontId="0" fillId="0" borderId="6" xfId="0" applyNumberFormat="1" applyBorder="1" applyAlignment="1">
      <alignment horizontal="right" vertical="center"/>
    </xf>
    <xf numFmtId="4" fontId="0" fillId="0" borderId="6" xfId="0" applyNumberFormat="1" applyBorder="1" applyAlignment="1">
      <alignment vertical="center" wrapText="1"/>
    </xf>
    <xf numFmtId="4" fontId="0" fillId="0" borderId="6" xfId="0" applyNumberFormat="1" applyFont="1" applyBorder="1" applyAlignment="1">
      <alignment horizontal="center" vertical="center"/>
    </xf>
    <xf numFmtId="4" fontId="0" fillId="0" borderId="7" xfId="0" applyNumberFormat="1" applyBorder="1" applyAlignment="1">
      <alignment horizontal="right" vertical="center"/>
    </xf>
    <xf numFmtId="4" fontId="0" fillId="0" borderId="7" xfId="0" applyNumberFormat="1" applyBorder="1" applyAlignment="1">
      <alignment vertical="center" wrapText="1"/>
    </xf>
    <xf numFmtId="4" fontId="0" fillId="0" borderId="7" xfId="0" applyNumberFormat="1" applyFont="1" applyBorder="1" applyAlignment="1">
      <alignment horizontal="center" vertical="center"/>
    </xf>
    <xf numFmtId="4" fontId="0" fillId="0" borderId="4" xfId="0" applyNumberFormat="1" applyBorder="1" applyAlignment="1">
      <alignment vertical="center" wrapText="1"/>
    </xf>
    <xf numFmtId="4" fontId="0" fillId="0" borderId="4" xfId="0" applyNumberFormat="1" applyFont="1" applyBorder="1" applyAlignment="1">
      <alignment horizontal="center" vertical="center"/>
    </xf>
    <xf numFmtId="3" fontId="8" fillId="2" borderId="4" xfId="0" applyNumberFormat="1" applyFont="1" applyFill="1" applyBorder="1" applyAlignment="1">
      <alignment horizontal="right" vertical="center"/>
    </xf>
    <xf numFmtId="4" fontId="0" fillId="0" borderId="5" xfId="0" applyNumberFormat="1" applyBorder="1" applyAlignment="1">
      <alignment horizontal="right" vertical="center" wrapText="1"/>
    </xf>
    <xf numFmtId="4" fontId="0" fillId="0" borderId="5" xfId="0" applyNumberFormat="1" applyBorder="1" applyAlignment="1">
      <alignment horizontal="center" vertical="center" wrapText="1"/>
    </xf>
    <xf numFmtId="4" fontId="0" fillId="0" borderId="5" xfId="0" applyNumberFormat="1" applyFont="1" applyBorder="1" applyAlignment="1">
      <alignment horizontal="center" vertical="center" wrapText="1"/>
    </xf>
    <xf numFmtId="4" fontId="0" fillId="0" borderId="6" xfId="0" applyNumberFormat="1" applyBorder="1" applyAlignment="1">
      <alignment horizontal="right" vertical="center" wrapText="1"/>
    </xf>
    <xf numFmtId="4" fontId="0" fillId="0" borderId="6" xfId="0" applyNumberFormat="1" applyBorder="1" applyAlignment="1">
      <alignment horizontal="center" vertical="center" wrapText="1"/>
    </xf>
    <xf numFmtId="4" fontId="0" fillId="0" borderId="6" xfId="0" applyNumberFormat="1" applyFont="1" applyBorder="1" applyAlignment="1">
      <alignment horizontal="center" vertical="center" wrapText="1"/>
    </xf>
    <xf numFmtId="4" fontId="0" fillId="0" borderId="7" xfId="0" applyNumberFormat="1" applyBorder="1" applyAlignment="1">
      <alignment horizontal="right" vertical="center" wrapText="1"/>
    </xf>
    <xf numFmtId="4" fontId="0" fillId="0" borderId="7" xfId="0" applyNumberFormat="1" applyBorder="1" applyAlignment="1">
      <alignment horizontal="center" vertical="center" wrapText="1"/>
    </xf>
    <xf numFmtId="4" fontId="0" fillId="0" borderId="7" xfId="0" applyNumberFormat="1" applyFont="1" applyBorder="1" applyAlignment="1">
      <alignment horizontal="center" vertical="center" wrapText="1"/>
    </xf>
    <xf numFmtId="4" fontId="0" fillId="0" borderId="4" xfId="0" applyNumberFormat="1" applyBorder="1" applyAlignment="1">
      <alignment horizontal="right" vertical="center" wrapText="1"/>
    </xf>
    <xf numFmtId="4" fontId="0" fillId="0" borderId="4" xfId="0" applyNumberFormat="1" applyBorder="1" applyAlignment="1">
      <alignment horizontal="center" vertical="center" wrapText="1"/>
    </xf>
    <xf numFmtId="4" fontId="0" fillId="0" borderId="4" xfId="0" applyNumberFormat="1" applyFont="1" applyBorder="1" applyAlignment="1">
      <alignment horizontal="center" vertical="center" wrapText="1"/>
    </xf>
    <xf numFmtId="4" fontId="7" fillId="2" borderId="4" xfId="0" applyNumberFormat="1" applyFont="1" applyFill="1" applyBorder="1" applyAlignment="1">
      <alignment vertical="center"/>
    </xf>
    <xf numFmtId="0" fontId="7" fillId="2" borderId="4" xfId="0" applyFont="1" applyFill="1" applyBorder="1" applyAlignment="1">
      <alignment horizontal="left" vertical="center"/>
    </xf>
    <xf numFmtId="4" fontId="7" fillId="2" borderId="4" xfId="0" applyNumberFormat="1" applyFont="1" applyFill="1" applyBorder="1" applyAlignment="1">
      <alignment horizontal="left" vertical="center"/>
    </xf>
    <xf numFmtId="0" fontId="8" fillId="0" borderId="1" xfId="0" applyFont="1" applyBorder="1"/>
    <xf numFmtId="0" fontId="9" fillId="0" borderId="2" xfId="0" applyFont="1" applyBorder="1"/>
    <xf numFmtId="4" fontId="9" fillId="0" borderId="2" xfId="0" applyNumberFormat="1" applyFont="1" applyFill="1" applyBorder="1" applyAlignment="1">
      <alignment vertical="center"/>
    </xf>
    <xf numFmtId="0" fontId="8" fillId="2" borderId="4" xfId="0" applyFont="1" applyFill="1" applyBorder="1" applyAlignment="1">
      <alignment horizontal="right"/>
    </xf>
    <xf numFmtId="0" fontId="8" fillId="2" borderId="4" xfId="0" applyFont="1" applyFill="1" applyBorder="1"/>
    <xf numFmtId="0" fontId="0" fillId="0" borderId="0" xfId="0" applyAlignment="1">
      <alignment horizontal="center"/>
    </xf>
    <xf numFmtId="0" fontId="8" fillId="0" borderId="2" xfId="0" applyFont="1" applyBorder="1" applyAlignment="1">
      <alignment horizontal="center"/>
    </xf>
    <xf numFmtId="0" fontId="8" fillId="2" borderId="4" xfId="0" applyFont="1" applyFill="1" applyBorder="1" applyAlignment="1">
      <alignment horizontal="center"/>
    </xf>
    <xf numFmtId="0" fontId="0" fillId="0" borderId="5" xfId="0" applyBorder="1" applyAlignment="1">
      <alignment horizontal="right"/>
    </xf>
    <xf numFmtId="0" fontId="0" fillId="0" borderId="5" xfId="0" applyBorder="1"/>
    <xf numFmtId="0" fontId="0" fillId="0" borderId="5" xfId="0" applyBorder="1" applyAlignment="1">
      <alignment horizontal="center"/>
    </xf>
    <xf numFmtId="0" fontId="0" fillId="0" borderId="6" xfId="0" applyBorder="1" applyAlignment="1">
      <alignment horizontal="right"/>
    </xf>
    <xf numFmtId="0" fontId="0" fillId="0" borderId="6" xfId="0" applyBorder="1"/>
    <xf numFmtId="0" fontId="0" fillId="0" borderId="6" xfId="0" applyBorder="1" applyAlignment="1">
      <alignment horizontal="center"/>
    </xf>
    <xf numFmtId="0" fontId="0" fillId="0" borderId="7" xfId="0" applyBorder="1" applyAlignment="1">
      <alignment horizontal="right"/>
    </xf>
    <xf numFmtId="0" fontId="0" fillId="0" borderId="7" xfId="0" applyBorder="1"/>
    <xf numFmtId="0" fontId="0" fillId="0" borderId="7" xfId="0" applyBorder="1" applyAlignment="1">
      <alignment horizontal="center"/>
    </xf>
    <xf numFmtId="4" fontId="0" fillId="0" borderId="7" xfId="0" applyNumberFormat="1" applyBorder="1"/>
    <xf numFmtId="0" fontId="0" fillId="0" borderId="5" xfId="0" applyBorder="1" applyAlignment="1">
      <alignment horizontal="center" vertical="center" wrapText="1"/>
    </xf>
    <xf numFmtId="0" fontId="0" fillId="0" borderId="7" xfId="0" applyBorder="1" applyAlignment="1">
      <alignment horizontal="center" vertical="center" wrapText="1"/>
    </xf>
    <xf numFmtId="4" fontId="0" fillId="0" borderId="7" xfId="0" applyNumberFormat="1" applyBorder="1" applyAlignment="1">
      <alignment horizontal="right"/>
    </xf>
    <xf numFmtId="4" fontId="0" fillId="0" borderId="7" xfId="0" applyNumberFormat="1" applyBorder="1" applyAlignment="1">
      <alignment horizontal="center"/>
    </xf>
    <xf numFmtId="165" fontId="0" fillId="0" borderId="7" xfId="0" applyNumberFormat="1" applyBorder="1" applyAlignment="1">
      <alignment horizontal="center"/>
    </xf>
    <xf numFmtId="4" fontId="8" fillId="0" borderId="2" xfId="0" applyNumberFormat="1" applyFont="1" applyBorder="1" applyAlignment="1">
      <alignment horizontal="center"/>
    </xf>
    <xf numFmtId="4" fontId="8" fillId="0" borderId="3" xfId="0" applyNumberFormat="1" applyFont="1" applyBorder="1" applyAlignment="1">
      <alignment horizontal="center"/>
    </xf>
    <xf numFmtId="3" fontId="0" fillId="0" borderId="5" xfId="0" applyNumberFormat="1" applyBorder="1" applyAlignment="1">
      <alignment horizontal="center" vertic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3" fontId="7" fillId="2" borderId="4" xfId="0" applyNumberFormat="1" applyFont="1" applyFill="1" applyBorder="1" applyAlignment="1">
      <alignment horizontal="center" vertical="center"/>
    </xf>
    <xf numFmtId="3" fontId="0" fillId="0" borderId="4" xfId="0" applyNumberFormat="1" applyBorder="1" applyAlignment="1">
      <alignment horizontal="center" vertical="center"/>
    </xf>
    <xf numFmtId="3" fontId="0" fillId="0" borderId="0" xfId="0" applyNumberFormat="1" applyAlignment="1">
      <alignment horizontal="center" vertical="center"/>
    </xf>
    <xf numFmtId="3" fontId="8" fillId="2" borderId="4" xfId="0" applyNumberFormat="1" applyFont="1" applyFill="1" applyBorder="1" applyAlignment="1">
      <alignment horizontal="center" vertical="center"/>
    </xf>
    <xf numFmtId="3" fontId="0" fillId="0" borderId="5" xfId="0" applyNumberFormat="1" applyBorder="1" applyAlignment="1">
      <alignment horizontal="center" vertical="center" wrapText="1"/>
    </xf>
    <xf numFmtId="3" fontId="0" fillId="0" borderId="6" xfId="0" applyNumberFormat="1" applyBorder="1" applyAlignment="1">
      <alignment horizontal="center" vertical="center" wrapText="1"/>
    </xf>
    <xf numFmtId="3" fontId="0" fillId="0" borderId="7" xfId="0" applyNumberFormat="1" applyBorder="1" applyAlignment="1">
      <alignment horizontal="center" vertical="center" wrapText="1"/>
    </xf>
    <xf numFmtId="3" fontId="0" fillId="0" borderId="4" xfId="0" applyNumberFormat="1" applyBorder="1" applyAlignment="1">
      <alignment horizontal="center" vertical="center" wrapText="1"/>
    </xf>
    <xf numFmtId="3" fontId="0" fillId="0" borderId="0" xfId="0" applyNumberFormat="1" applyAlignment="1">
      <alignment horizontal="center" vertical="center" wrapText="1"/>
    </xf>
    <xf numFmtId="0" fontId="7" fillId="0" borderId="1" xfId="0" applyFont="1" applyBorder="1" applyAlignment="1">
      <alignment horizontal="right" vertical="center"/>
    </xf>
    <xf numFmtId="0" fontId="10" fillId="0" borderId="0" xfId="0" applyFont="1" applyAlignment="1">
      <alignment vertical="center"/>
    </xf>
    <xf numFmtId="0" fontId="10" fillId="0" borderId="0" xfId="0" applyFont="1" applyAlignment="1">
      <alignment horizontal="left" vertical="center"/>
    </xf>
    <xf numFmtId="0" fontId="3" fillId="0" borderId="0" xfId="0" applyFont="1" applyAlignment="1">
      <alignment vertical="center"/>
    </xf>
    <xf numFmtId="0" fontId="6" fillId="0" borderId="0" xfId="0" applyFont="1" applyAlignment="1">
      <alignment vertical="center"/>
    </xf>
    <xf numFmtId="2" fontId="7" fillId="2" borderId="4" xfId="1" applyNumberFormat="1" applyFont="1" applyFill="1" applyBorder="1" applyAlignment="1">
      <alignment horizontal="center" vertical="center"/>
    </xf>
    <xf numFmtId="0" fontId="6" fillId="0" borderId="0" xfId="0" applyFont="1" applyFill="1" applyBorder="1" applyAlignment="1">
      <alignment horizontal="center" vertical="center"/>
    </xf>
    <xf numFmtId="4" fontId="6" fillId="0" borderId="0" xfId="0" applyNumberFormat="1" applyFont="1" applyFill="1" applyBorder="1" applyAlignment="1">
      <alignment horizontal="center" vertical="center"/>
    </xf>
    <xf numFmtId="2" fontId="8" fillId="2" borderId="4" xfId="1" applyNumberFormat="1" applyFont="1" applyFill="1" applyBorder="1" applyAlignment="1">
      <alignment horizontal="right" vertical="center"/>
    </xf>
    <xf numFmtId="2" fontId="6" fillId="0" borderId="5" xfId="1" applyNumberFormat="1" applyFont="1" applyFill="1" applyBorder="1" applyAlignment="1">
      <alignment horizontal="right" vertical="center"/>
    </xf>
    <xf numFmtId="0" fontId="6" fillId="0" borderId="5" xfId="0" applyFont="1" applyFill="1" applyBorder="1" applyAlignment="1">
      <alignment vertical="center"/>
    </xf>
    <xf numFmtId="4" fontId="6" fillId="0" borderId="5" xfId="0" applyNumberFormat="1" applyFont="1" applyFill="1" applyBorder="1" applyAlignment="1">
      <alignment horizontal="center" vertical="center"/>
    </xf>
    <xf numFmtId="2" fontId="6" fillId="0" borderId="6" xfId="1" applyNumberFormat="1" applyFont="1" applyFill="1" applyBorder="1" applyAlignment="1">
      <alignment horizontal="right" vertical="center"/>
    </xf>
    <xf numFmtId="0" fontId="6" fillId="0" borderId="6" xfId="0" applyFont="1" applyFill="1" applyBorder="1" applyAlignment="1">
      <alignment vertical="center"/>
    </xf>
    <xf numFmtId="4" fontId="6" fillId="0" borderId="6" xfId="0" applyNumberFormat="1" applyFont="1" applyFill="1" applyBorder="1" applyAlignment="1">
      <alignment horizontal="center" vertical="center"/>
    </xf>
    <xf numFmtId="2" fontId="6" fillId="0" borderId="7" xfId="1" applyNumberFormat="1" applyFont="1" applyFill="1" applyBorder="1" applyAlignment="1">
      <alignment horizontal="right" vertical="center"/>
    </xf>
    <xf numFmtId="0" fontId="6" fillId="0" borderId="7" xfId="0" applyFont="1" applyFill="1" applyBorder="1" applyAlignment="1">
      <alignment vertical="center"/>
    </xf>
    <xf numFmtId="4" fontId="6" fillId="0" borderId="7" xfId="0" applyNumberFormat="1" applyFont="1" applyFill="1" applyBorder="1" applyAlignment="1">
      <alignment horizontal="center" vertical="center"/>
    </xf>
    <xf numFmtId="2" fontId="6" fillId="0" borderId="0" xfId="1" applyNumberFormat="1" applyFont="1" applyFill="1" applyBorder="1" applyAlignment="1">
      <alignment horizontal="right" vertical="center"/>
    </xf>
    <xf numFmtId="0" fontId="6" fillId="0" borderId="0" xfId="0" applyFont="1" applyFill="1" applyBorder="1" applyAlignment="1">
      <alignment vertical="center"/>
    </xf>
    <xf numFmtId="49" fontId="6" fillId="0" borderId="0" xfId="0" applyNumberFormat="1" applyFont="1" applyFill="1" applyBorder="1" applyAlignment="1">
      <alignment vertical="center"/>
    </xf>
    <xf numFmtId="0" fontId="6" fillId="0" borderId="0" xfId="0" applyFont="1" applyFill="1" applyBorder="1" applyAlignment="1">
      <alignment horizontal="right" vertical="center"/>
    </xf>
    <xf numFmtId="4" fontId="10" fillId="0" borderId="0" xfId="0" applyNumberFormat="1" applyFont="1" applyFill="1" applyBorder="1" applyAlignment="1">
      <alignment horizontal="center" vertical="center"/>
    </xf>
    <xf numFmtId="0" fontId="6" fillId="0" borderId="0" xfId="0" applyFont="1" applyAlignment="1">
      <alignment horizontal="right" vertical="center"/>
    </xf>
    <xf numFmtId="4" fontId="3" fillId="0" borderId="0" xfId="0" applyNumberFormat="1" applyFont="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4" fontId="7" fillId="2" borderId="4" xfId="0" applyNumberFormat="1" applyFont="1" applyFill="1" applyBorder="1" applyAlignment="1">
      <alignment horizontal="center" vertical="center"/>
    </xf>
    <xf numFmtId="0" fontId="7" fillId="2" borderId="10" xfId="0" applyFont="1" applyFill="1" applyBorder="1" applyAlignment="1">
      <alignment horizontal="center" vertical="center"/>
    </xf>
    <xf numFmtId="0" fontId="7" fillId="2" borderId="4" xfId="0" applyFont="1" applyFill="1" applyBorder="1" applyAlignment="1">
      <alignment horizontal="center" vertical="center"/>
    </xf>
  </cellXfs>
  <cellStyles count="2">
    <cellStyle name="Normal" xfId="0" builtinId="0"/>
    <cellStyle name="Normal_Sheet1" xfId="1"/>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workbookViewId="0">
      <selection activeCell="B7" sqref="B7"/>
    </sheetView>
  </sheetViews>
  <sheetFormatPr baseColWidth="10" defaultRowHeight="14.4" outlineLevelRow="1"/>
  <cols>
    <col min="1" max="1" width="6.33203125" style="10" bestFit="1" customWidth="1"/>
    <col min="2" max="2" width="45.77734375" style="10" bestFit="1" customWidth="1"/>
    <col min="3" max="3" width="12.6640625" style="5" bestFit="1" customWidth="1"/>
    <col min="4" max="16384" width="11.5546875" style="10"/>
  </cols>
  <sheetData>
    <row r="1" spans="1:4" ht="15" thickBot="1">
      <c r="A1" s="165"/>
      <c r="B1" s="166"/>
      <c r="C1" s="66"/>
      <c r="D1" s="167"/>
    </row>
    <row r="2" spans="1:4" ht="15" thickBot="1">
      <c r="A2" s="189" t="s">
        <v>426</v>
      </c>
      <c r="B2" s="190"/>
      <c r="C2" s="191"/>
      <c r="D2" s="167"/>
    </row>
    <row r="3" spans="1:4">
      <c r="A3" s="168"/>
      <c r="B3" s="168"/>
      <c r="C3" s="66"/>
      <c r="D3" s="167"/>
    </row>
    <row r="4" spans="1:4">
      <c r="A4" s="169" t="s">
        <v>0</v>
      </c>
      <c r="B4" s="32" t="s">
        <v>427</v>
      </c>
      <c r="C4" s="63" t="s">
        <v>509</v>
      </c>
      <c r="D4" s="167"/>
    </row>
    <row r="5" spans="1:4">
      <c r="A5" s="170"/>
      <c r="B5" s="170"/>
      <c r="C5" s="171"/>
      <c r="D5" s="167"/>
    </row>
    <row r="6" spans="1:4">
      <c r="A6" s="172" t="s">
        <v>51</v>
      </c>
      <c r="B6" s="22" t="s">
        <v>511</v>
      </c>
      <c r="C6" s="74">
        <f>SUM(C7:C11)</f>
        <v>5750000</v>
      </c>
      <c r="D6" s="167"/>
    </row>
    <row r="7" spans="1:4" outlineLevel="1">
      <c r="A7" s="173" t="s">
        <v>53</v>
      </c>
      <c r="B7" s="174" t="s">
        <v>428</v>
      </c>
      <c r="C7" s="175">
        <v>1500000</v>
      </c>
      <c r="D7" s="167"/>
    </row>
    <row r="8" spans="1:4" outlineLevel="1">
      <c r="A8" s="176" t="s">
        <v>56</v>
      </c>
      <c r="B8" s="177" t="s">
        <v>429</v>
      </c>
      <c r="C8" s="178">
        <v>2000000</v>
      </c>
      <c r="D8" s="167"/>
    </row>
    <row r="9" spans="1:4" outlineLevel="1">
      <c r="A9" s="176" t="s">
        <v>58</v>
      </c>
      <c r="B9" s="177" t="s">
        <v>430</v>
      </c>
      <c r="C9" s="178">
        <f>600000+500000</f>
        <v>1100000</v>
      </c>
      <c r="D9" s="167"/>
    </row>
    <row r="10" spans="1:4" outlineLevel="1">
      <c r="A10" s="179" t="s">
        <v>60</v>
      </c>
      <c r="B10" s="180" t="s">
        <v>431</v>
      </c>
      <c r="C10" s="181">
        <f>750000+400000</f>
        <v>1150000</v>
      </c>
      <c r="D10" s="167"/>
    </row>
    <row r="11" spans="1:4">
      <c r="A11" s="182"/>
      <c r="B11" s="183"/>
      <c r="C11" s="171"/>
      <c r="D11" s="167"/>
    </row>
    <row r="12" spans="1:4">
      <c r="A12" s="172" t="s">
        <v>130</v>
      </c>
      <c r="B12" s="22" t="s">
        <v>50</v>
      </c>
      <c r="C12" s="74">
        <f>SUM(C13:C17)</f>
        <v>4775800.7541337935</v>
      </c>
      <c r="D12" s="167"/>
    </row>
    <row r="13" spans="1:4" outlineLevel="1">
      <c r="A13" s="173" t="s">
        <v>132</v>
      </c>
      <c r="B13" s="174" t="s">
        <v>432</v>
      </c>
      <c r="C13" s="175">
        <f>'1_OBRA CIVIL'!F5</f>
        <v>1614577.4670003199</v>
      </c>
      <c r="D13" s="167"/>
    </row>
    <row r="14" spans="1:4" outlineLevel="1">
      <c r="A14" s="176" t="s">
        <v>133</v>
      </c>
      <c r="B14" s="177" t="s">
        <v>433</v>
      </c>
      <c r="C14" s="178">
        <f>+'1_OBRA CIVIL'!F44</f>
        <v>2149805.2995199999</v>
      </c>
      <c r="D14" s="167"/>
    </row>
    <row r="15" spans="1:4" outlineLevel="1">
      <c r="A15" s="176" t="s">
        <v>134</v>
      </c>
      <c r="B15" s="177" t="s">
        <v>434</v>
      </c>
      <c r="C15" s="178">
        <f>+'1_OBRA CIVIL'!F69</f>
        <v>690717.82826807431</v>
      </c>
      <c r="D15" s="167"/>
    </row>
    <row r="16" spans="1:4" outlineLevel="1">
      <c r="A16" s="179" t="s">
        <v>136</v>
      </c>
      <c r="B16" s="180" t="s">
        <v>435</v>
      </c>
      <c r="C16" s="181">
        <f>+('1_OBRA CIVIL'!F96+'1_OBRA CIVIL'!F128)</f>
        <v>320700.1593454</v>
      </c>
      <c r="D16" s="167"/>
    </row>
    <row r="17" spans="1:4">
      <c r="A17" s="182"/>
      <c r="B17" s="184"/>
      <c r="C17" s="171"/>
      <c r="D17" s="167"/>
    </row>
    <row r="18" spans="1:4">
      <c r="A18" s="172" t="s">
        <v>166</v>
      </c>
      <c r="B18" s="22" t="s">
        <v>436</v>
      </c>
      <c r="C18" s="74">
        <f>SUM(C19:C21)</f>
        <v>8279548.8961199261</v>
      </c>
      <c r="D18" s="167"/>
    </row>
    <row r="19" spans="1:4" outlineLevel="1">
      <c r="A19" s="173" t="s">
        <v>168</v>
      </c>
      <c r="B19" s="174" t="s">
        <v>437</v>
      </c>
      <c r="C19" s="175">
        <f>+'2_TUBERÍAS Y ACCESORIOS FINALES'!I6</f>
        <v>6911520.9859572258</v>
      </c>
      <c r="D19" s="167"/>
    </row>
    <row r="20" spans="1:4" outlineLevel="1">
      <c r="A20" s="179" t="s">
        <v>169</v>
      </c>
      <c r="B20" s="180" t="s">
        <v>438</v>
      </c>
      <c r="C20" s="181">
        <f>+'2_TUBERÍAS Y ACCESORIOS FINALES'!I88</f>
        <v>1368027.9101626999</v>
      </c>
      <c r="D20" s="167"/>
    </row>
    <row r="21" spans="1:4">
      <c r="A21" s="185"/>
      <c r="B21" s="183"/>
      <c r="C21" s="171"/>
      <c r="D21" s="167"/>
    </row>
    <row r="22" spans="1:4">
      <c r="A22" s="172" t="s">
        <v>197</v>
      </c>
      <c r="B22" s="22" t="s">
        <v>510</v>
      </c>
      <c r="C22" s="74">
        <f>SUM(C23:C25)</f>
        <v>3614006.7800000003</v>
      </c>
      <c r="D22" s="167"/>
    </row>
    <row r="23" spans="1:4" outlineLevel="1">
      <c r="A23" s="173" t="s">
        <v>199</v>
      </c>
      <c r="B23" s="174" t="s">
        <v>437</v>
      </c>
      <c r="C23" s="175">
        <f>+'2_TUBERÍAS Y ACCESORIOS FINALES'!K6</f>
        <v>2760106.5400000005</v>
      </c>
      <c r="D23" s="167"/>
    </row>
    <row r="24" spans="1:4" outlineLevel="1">
      <c r="A24" s="179" t="s">
        <v>200</v>
      </c>
      <c r="B24" s="180" t="s">
        <v>438</v>
      </c>
      <c r="C24" s="181">
        <f>+'2_TUBERÍAS Y ACCESORIOS FINALES'!K88</f>
        <v>853900.24</v>
      </c>
      <c r="D24" s="167"/>
    </row>
    <row r="25" spans="1:4">
      <c r="A25" s="182"/>
      <c r="B25" s="183"/>
      <c r="C25" s="171"/>
      <c r="D25" s="167"/>
    </row>
    <row r="26" spans="1:4">
      <c r="A26" s="172" t="s">
        <v>238</v>
      </c>
      <c r="B26" s="22" t="s">
        <v>439</v>
      </c>
      <c r="C26" s="74">
        <f>SUM(C27:C32)</f>
        <v>11547520</v>
      </c>
      <c r="D26" s="167"/>
    </row>
    <row r="27" spans="1:4" outlineLevel="1">
      <c r="A27" s="173" t="s">
        <v>239</v>
      </c>
      <c r="B27" s="174" t="s">
        <v>440</v>
      </c>
      <c r="C27" s="175">
        <f>+'3_EQUIPOS'!F7</f>
        <v>2070000</v>
      </c>
      <c r="D27" s="167"/>
    </row>
    <row r="28" spans="1:4" outlineLevel="1">
      <c r="A28" s="176" t="s">
        <v>240</v>
      </c>
      <c r="B28" s="177" t="s">
        <v>441</v>
      </c>
      <c r="C28" s="178">
        <f>+('3_EQUIPOS'!F8+'3_EQUIPOS'!F21)</f>
        <v>2690000</v>
      </c>
      <c r="D28" s="167"/>
    </row>
    <row r="29" spans="1:4" outlineLevel="1">
      <c r="A29" s="176" t="s">
        <v>241</v>
      </c>
      <c r="B29" s="177" t="s">
        <v>442</v>
      </c>
      <c r="C29" s="178">
        <f>+'3_EQUIPOS'!F11</f>
        <v>16000</v>
      </c>
      <c r="D29" s="167"/>
    </row>
    <row r="30" spans="1:4" outlineLevel="1">
      <c r="A30" s="176" t="s">
        <v>242</v>
      </c>
      <c r="B30" s="177" t="s">
        <v>10</v>
      </c>
      <c r="C30" s="178">
        <f>+'3_EQUIPOS'!F13</f>
        <v>6370000</v>
      </c>
      <c r="D30" s="167"/>
    </row>
    <row r="31" spans="1:4" outlineLevel="1">
      <c r="A31" s="179" t="s">
        <v>243</v>
      </c>
      <c r="B31" s="180" t="s">
        <v>443</v>
      </c>
      <c r="C31" s="181">
        <f>+'3_EQUIPOS'!J4</f>
        <v>401520</v>
      </c>
      <c r="D31" s="167"/>
    </row>
    <row r="32" spans="1:4">
      <c r="A32" s="182"/>
      <c r="B32" s="183"/>
      <c r="C32" s="171"/>
      <c r="D32" s="167"/>
    </row>
    <row r="33" spans="1:4">
      <c r="A33" s="172" t="s">
        <v>504</v>
      </c>
      <c r="B33" s="22" t="s">
        <v>444</v>
      </c>
      <c r="C33" s="74">
        <f>SUM(C34:C36)</f>
        <v>1877353.6600000001</v>
      </c>
      <c r="D33" s="167"/>
    </row>
    <row r="34" spans="1:4" outlineLevel="1">
      <c r="A34" s="173" t="s">
        <v>505</v>
      </c>
      <c r="B34" s="174" t="s">
        <v>445</v>
      </c>
      <c r="C34" s="175">
        <f>+'4_ELECTRICIDAD'!F85</f>
        <v>694022.52</v>
      </c>
      <c r="D34" s="167"/>
    </row>
    <row r="35" spans="1:4" outlineLevel="1">
      <c r="A35" s="179" t="s">
        <v>506</v>
      </c>
      <c r="B35" s="180" t="s">
        <v>446</v>
      </c>
      <c r="C35" s="181">
        <f>+'4_ELECTRICIDAD'!F84</f>
        <v>1183331.1400000001</v>
      </c>
      <c r="D35" s="167"/>
    </row>
    <row r="36" spans="1:4">
      <c r="A36" s="182"/>
      <c r="B36" s="183"/>
      <c r="C36" s="171"/>
      <c r="D36" s="167"/>
    </row>
    <row r="37" spans="1:4">
      <c r="A37" s="172" t="s">
        <v>498</v>
      </c>
      <c r="B37" s="22" t="s">
        <v>447</v>
      </c>
      <c r="C37" s="74">
        <f>SUM(C38:C40)</f>
        <v>1724700</v>
      </c>
      <c r="D37" s="167"/>
    </row>
    <row r="38" spans="1:4" outlineLevel="1">
      <c r="A38" s="173" t="s">
        <v>507</v>
      </c>
      <c r="B38" s="174" t="s">
        <v>16</v>
      </c>
      <c r="C38" s="175">
        <f>+'5_INSTRUMENATCIÓN Y CONTROL'!F5</f>
        <v>1324700</v>
      </c>
      <c r="D38" s="167"/>
    </row>
    <row r="39" spans="1:4" outlineLevel="1">
      <c r="A39" s="179" t="s">
        <v>508</v>
      </c>
      <c r="B39" s="180" t="s">
        <v>17</v>
      </c>
      <c r="C39" s="181">
        <f>+'5_INSTRUMENATCIÓN Y CONTROL'!F21</f>
        <v>400000</v>
      </c>
      <c r="D39" s="167"/>
    </row>
    <row r="40" spans="1:4" ht="15" thickBot="1">
      <c r="A40" s="185"/>
      <c r="B40" s="183"/>
      <c r="C40" s="171"/>
      <c r="D40" s="167"/>
    </row>
    <row r="41" spans="1:4" ht="15" thickBot="1">
      <c r="A41" s="192" t="s">
        <v>448</v>
      </c>
      <c r="B41" s="193"/>
      <c r="C41" s="93">
        <f>SUM(C6:C40)/2</f>
        <v>37568930.090253718</v>
      </c>
      <c r="D41" s="167"/>
    </row>
    <row r="42" spans="1:4">
      <c r="A42" s="185"/>
      <c r="B42" s="185"/>
      <c r="C42" s="186"/>
      <c r="D42" s="167"/>
    </row>
    <row r="43" spans="1:4">
      <c r="A43" s="187"/>
      <c r="B43" s="187"/>
      <c r="C43" s="66"/>
      <c r="D43" s="167"/>
    </row>
    <row r="44" spans="1:4">
      <c r="A44" s="167"/>
      <c r="B44" s="167"/>
      <c r="C44" s="188"/>
      <c r="D44" s="167"/>
    </row>
    <row r="45" spans="1:4">
      <c r="A45" s="167"/>
      <c r="B45" s="167"/>
      <c r="C45" s="188"/>
      <c r="D45" s="167"/>
    </row>
    <row r="46" spans="1:4">
      <c r="A46" s="167"/>
      <c r="B46" s="167"/>
      <c r="C46" s="188"/>
      <c r="D46" s="167"/>
    </row>
    <row r="47" spans="1:4">
      <c r="A47" s="167"/>
      <c r="B47" s="167"/>
      <c r="C47" s="188"/>
      <c r="D47" s="167"/>
    </row>
    <row r="48" spans="1:4">
      <c r="A48" s="167"/>
      <c r="B48" s="167"/>
      <c r="C48" s="188"/>
      <c r="D48" s="167"/>
    </row>
    <row r="49" spans="1:4">
      <c r="A49" s="167"/>
      <c r="B49" s="167"/>
      <c r="C49" s="188"/>
      <c r="D49" s="167"/>
    </row>
    <row r="50" spans="1:4">
      <c r="A50" s="167"/>
      <c r="B50" s="167"/>
      <c r="C50" s="188"/>
      <c r="D50" s="167"/>
    </row>
  </sheetData>
  <mergeCells count="2">
    <mergeCell ref="A2:C2"/>
    <mergeCell ref="A41:B41"/>
  </mergeCells>
  <conditionalFormatting sqref="C42">
    <cfRule type="cellIs" dxfId="0" priority="1" stopIfTrue="1" operator="notEqual">
      <formula>$C$43</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4"/>
  <sheetViews>
    <sheetView showGridLines="0" workbookViewId="0">
      <pane ySplit="1" topLeftCell="A2" activePane="bottomLeft" state="frozen"/>
      <selection pane="bottomLeft" activeCell="B7" sqref="B7"/>
    </sheetView>
  </sheetViews>
  <sheetFormatPr baseColWidth="10" defaultColWidth="11.44140625" defaultRowHeight="14.4" outlineLevelRow="1"/>
  <cols>
    <col min="1" max="1" width="4.5546875" style="11" bestFit="1" customWidth="1"/>
    <col min="2" max="2" width="54.5546875" style="10" customWidth="1"/>
    <col min="3" max="3" width="5.44140625" style="19" bestFit="1" customWidth="1"/>
    <col min="4" max="4" width="10" style="19" bestFit="1" customWidth="1"/>
    <col min="5" max="5" width="10.6640625" style="19" bestFit="1" customWidth="1"/>
    <col min="6" max="6" width="13.21875" style="19" bestFit="1" customWidth="1"/>
    <col min="7" max="16384" width="11.44140625" style="10"/>
  </cols>
  <sheetData>
    <row r="1" spans="1:6">
      <c r="A1" s="31" t="s">
        <v>0</v>
      </c>
      <c r="B1" s="32" t="s">
        <v>1</v>
      </c>
      <c r="C1" s="31" t="s">
        <v>2</v>
      </c>
      <c r="D1" s="31" t="s">
        <v>3</v>
      </c>
      <c r="E1" s="63" t="s">
        <v>24</v>
      </c>
      <c r="F1" s="63" t="s">
        <v>25</v>
      </c>
    </row>
    <row r="2" spans="1:6" ht="15" thickBot="1"/>
    <row r="3" spans="1:6" ht="15" thickBot="1">
      <c r="A3" s="164"/>
      <c r="B3" s="20" t="s">
        <v>50</v>
      </c>
      <c r="C3" s="35"/>
      <c r="D3" s="35"/>
      <c r="E3" s="35"/>
      <c r="F3" s="71">
        <f>F5+F44+F69+F96+F128</f>
        <v>4775800.7541337935</v>
      </c>
    </row>
    <row r="4" spans="1:6">
      <c r="C4" s="5"/>
      <c r="D4" s="5"/>
      <c r="E4" s="5"/>
      <c r="F4" s="5"/>
    </row>
    <row r="5" spans="1:6">
      <c r="A5" s="21" t="s">
        <v>51</v>
      </c>
      <c r="B5" s="22" t="s">
        <v>52</v>
      </c>
      <c r="C5" s="74"/>
      <c r="D5" s="74"/>
      <c r="E5" s="74"/>
      <c r="F5" s="74">
        <f>SUM(F6:F42)</f>
        <v>1614577.4670003199</v>
      </c>
    </row>
    <row r="6" spans="1:6" ht="85.8" customHeight="1" outlineLevel="1">
      <c r="A6" s="24" t="s">
        <v>53</v>
      </c>
      <c r="B6" s="25" t="s">
        <v>54</v>
      </c>
      <c r="C6" s="77" t="s">
        <v>499</v>
      </c>
      <c r="D6" s="77">
        <v>3683.6549199999999</v>
      </c>
      <c r="E6" s="77">
        <v>25</v>
      </c>
      <c r="F6" s="77">
        <v>92091.372999999992</v>
      </c>
    </row>
    <row r="7" spans="1:6" ht="72" outlineLevel="1">
      <c r="A7" s="26" t="s">
        <v>56</v>
      </c>
      <c r="B7" s="27" t="s">
        <v>271</v>
      </c>
      <c r="C7" s="86" t="s">
        <v>499</v>
      </c>
      <c r="D7" s="86">
        <v>107.39191999999966</v>
      </c>
      <c r="E7" s="86">
        <v>8</v>
      </c>
      <c r="F7" s="86">
        <v>859.13535999999726</v>
      </c>
    </row>
    <row r="8" spans="1:6" ht="57.6" outlineLevel="1">
      <c r="A8" s="26" t="s">
        <v>58</v>
      </c>
      <c r="B8" s="27" t="s">
        <v>270</v>
      </c>
      <c r="C8" s="86" t="s">
        <v>499</v>
      </c>
      <c r="D8" s="86">
        <v>325.78797000000003</v>
      </c>
      <c r="E8" s="86">
        <v>105</v>
      </c>
      <c r="F8" s="86">
        <v>34207.736850000001</v>
      </c>
    </row>
    <row r="9" spans="1:6" ht="85.8" customHeight="1" outlineLevel="1">
      <c r="A9" s="26" t="s">
        <v>60</v>
      </c>
      <c r="B9" s="27" t="s">
        <v>61</v>
      </c>
      <c r="C9" s="86" t="s">
        <v>499</v>
      </c>
      <c r="D9" s="86">
        <v>3482.9398499999998</v>
      </c>
      <c r="E9" s="86">
        <v>117</v>
      </c>
      <c r="F9" s="86">
        <v>407503.96244999999</v>
      </c>
    </row>
    <row r="10" spans="1:6" outlineLevel="1">
      <c r="A10" s="26" t="s">
        <v>62</v>
      </c>
      <c r="B10" s="27" t="s">
        <v>63</v>
      </c>
      <c r="C10" s="86" t="s">
        <v>499</v>
      </c>
      <c r="D10" s="86">
        <v>2506.7625000000003</v>
      </c>
      <c r="E10" s="86">
        <v>10</v>
      </c>
      <c r="F10" s="86">
        <v>25067.625000000004</v>
      </c>
    </row>
    <row r="11" spans="1:6" ht="28.8" outlineLevel="1">
      <c r="A11" s="26" t="s">
        <v>64</v>
      </c>
      <c r="B11" s="27" t="s">
        <v>65</v>
      </c>
      <c r="C11" s="86" t="s">
        <v>500</v>
      </c>
      <c r="D11" s="86">
        <v>3439.17</v>
      </c>
      <c r="E11" s="86">
        <v>2.5499999999999998</v>
      </c>
      <c r="F11" s="86">
        <v>8769.8834999999999</v>
      </c>
    </row>
    <row r="12" spans="1:6" ht="85.8" customHeight="1" outlineLevel="1">
      <c r="A12" s="26" t="s">
        <v>66</v>
      </c>
      <c r="B12" s="27" t="s">
        <v>67</v>
      </c>
      <c r="C12" s="86" t="s">
        <v>500</v>
      </c>
      <c r="D12" s="86">
        <v>2859.28</v>
      </c>
      <c r="E12" s="86">
        <v>45</v>
      </c>
      <c r="F12" s="86">
        <v>128667.6</v>
      </c>
    </row>
    <row r="13" spans="1:6" ht="85.8" customHeight="1" outlineLevel="1">
      <c r="A13" s="26" t="s">
        <v>68</v>
      </c>
      <c r="B13" s="27" t="s">
        <v>69</v>
      </c>
      <c r="C13" s="86" t="s">
        <v>500</v>
      </c>
      <c r="D13" s="86">
        <v>49.44</v>
      </c>
      <c r="E13" s="86">
        <v>35</v>
      </c>
      <c r="F13" s="86">
        <v>1730.3999999999999</v>
      </c>
    </row>
    <row r="14" spans="1:6" ht="85.8" customHeight="1" outlineLevel="1">
      <c r="A14" s="26" t="s">
        <v>70</v>
      </c>
      <c r="B14" s="27" t="s">
        <v>266</v>
      </c>
      <c r="C14" s="86" t="s">
        <v>500</v>
      </c>
      <c r="D14" s="86">
        <v>600.69599999999991</v>
      </c>
      <c r="E14" s="86">
        <v>40</v>
      </c>
      <c r="F14" s="86">
        <v>24027.839999999997</v>
      </c>
    </row>
    <row r="15" spans="1:6" ht="85.8" customHeight="1" outlineLevel="1">
      <c r="A15" s="26" t="s">
        <v>71</v>
      </c>
      <c r="B15" s="27" t="s">
        <v>272</v>
      </c>
      <c r="C15" s="86" t="s">
        <v>500</v>
      </c>
      <c r="D15" s="86">
        <v>3204.33</v>
      </c>
      <c r="E15" s="86">
        <v>45</v>
      </c>
      <c r="F15" s="86">
        <v>144194.85</v>
      </c>
    </row>
    <row r="16" spans="1:6" ht="57.6" outlineLevel="1">
      <c r="A16" s="26" t="s">
        <v>73</v>
      </c>
      <c r="B16" s="27" t="s">
        <v>74</v>
      </c>
      <c r="C16" s="86" t="s">
        <v>501</v>
      </c>
      <c r="D16" s="86">
        <v>348296.02934399998</v>
      </c>
      <c r="E16" s="86">
        <v>1.28</v>
      </c>
      <c r="F16" s="86">
        <v>445818.91756032</v>
      </c>
    </row>
    <row r="17" spans="1:6" ht="85.8" customHeight="1" outlineLevel="1">
      <c r="A17" s="26" t="s">
        <v>75</v>
      </c>
      <c r="B17" s="27" t="s">
        <v>76</v>
      </c>
      <c r="C17" s="86" t="s">
        <v>502</v>
      </c>
      <c r="D17" s="86">
        <v>228.66</v>
      </c>
      <c r="E17" s="86">
        <v>25</v>
      </c>
      <c r="F17" s="86">
        <v>5716.5</v>
      </c>
    </row>
    <row r="18" spans="1:6" ht="85.8" customHeight="1" outlineLevel="1">
      <c r="A18" s="26" t="s">
        <v>77</v>
      </c>
      <c r="B18" s="27" t="s">
        <v>78</v>
      </c>
      <c r="C18" s="86" t="s">
        <v>500</v>
      </c>
      <c r="D18" s="86">
        <v>4494.6521999999995</v>
      </c>
      <c r="E18" s="86">
        <v>35</v>
      </c>
      <c r="F18" s="86">
        <v>157312.82699999999</v>
      </c>
    </row>
    <row r="19" spans="1:6" ht="28.8" outlineLevel="1">
      <c r="A19" s="26" t="s">
        <v>79</v>
      </c>
      <c r="B19" s="27" t="s">
        <v>80</v>
      </c>
      <c r="C19" s="86" t="s">
        <v>502</v>
      </c>
      <c r="D19" s="86">
        <v>351.43599999999998</v>
      </c>
      <c r="E19" s="86">
        <v>31.25</v>
      </c>
      <c r="F19" s="86">
        <v>10982.375</v>
      </c>
    </row>
    <row r="20" spans="1:6" ht="43.2" outlineLevel="1">
      <c r="A20" s="26" t="s">
        <v>81</v>
      </c>
      <c r="B20" s="27" t="s">
        <v>82</v>
      </c>
      <c r="C20" s="86" t="s">
        <v>502</v>
      </c>
      <c r="D20" s="86">
        <v>432</v>
      </c>
      <c r="E20" s="86">
        <v>22</v>
      </c>
      <c r="F20" s="86">
        <v>9504</v>
      </c>
    </row>
    <row r="21" spans="1:6" ht="85.8" customHeight="1" outlineLevel="1">
      <c r="A21" s="26" t="s">
        <v>83</v>
      </c>
      <c r="B21" s="27" t="s">
        <v>273</v>
      </c>
      <c r="C21" s="86" t="s">
        <v>500</v>
      </c>
      <c r="D21" s="86">
        <v>24.72</v>
      </c>
      <c r="E21" s="86">
        <v>61</v>
      </c>
      <c r="F21" s="86">
        <v>1507.9199999999998</v>
      </c>
    </row>
    <row r="22" spans="1:6" ht="57.6" outlineLevel="1">
      <c r="A22" s="26" t="s">
        <v>85</v>
      </c>
      <c r="B22" s="27" t="s">
        <v>86</v>
      </c>
      <c r="C22" s="86" t="s">
        <v>87</v>
      </c>
      <c r="D22" s="86">
        <v>3388.288</v>
      </c>
      <c r="E22" s="86">
        <v>1.81</v>
      </c>
      <c r="F22" s="86">
        <v>6132.8012800000006</v>
      </c>
    </row>
    <row r="23" spans="1:6" ht="85.8" customHeight="1" outlineLevel="1">
      <c r="A23" s="26" t="s">
        <v>88</v>
      </c>
      <c r="B23" s="27" t="s">
        <v>89</v>
      </c>
      <c r="C23" s="86" t="s">
        <v>500</v>
      </c>
      <c r="D23" s="86">
        <v>616</v>
      </c>
      <c r="E23" s="86">
        <v>40</v>
      </c>
      <c r="F23" s="86">
        <v>24640</v>
      </c>
    </row>
    <row r="24" spans="1:6" ht="28.8" outlineLevel="1">
      <c r="A24" s="26" t="s">
        <v>90</v>
      </c>
      <c r="B24" s="27" t="s">
        <v>91</v>
      </c>
      <c r="C24" s="86" t="s">
        <v>2</v>
      </c>
      <c r="D24" s="86">
        <v>6</v>
      </c>
      <c r="E24" s="86">
        <v>248</v>
      </c>
      <c r="F24" s="86">
        <v>1488</v>
      </c>
    </row>
    <row r="25" spans="1:6" outlineLevel="1">
      <c r="A25" s="26" t="s">
        <v>92</v>
      </c>
      <c r="B25" s="27" t="s">
        <v>93</v>
      </c>
      <c r="C25" s="86" t="s">
        <v>2</v>
      </c>
      <c r="D25" s="86">
        <v>6</v>
      </c>
      <c r="E25" s="86">
        <v>80</v>
      </c>
      <c r="F25" s="86">
        <v>480</v>
      </c>
    </row>
    <row r="26" spans="1:6" ht="28.8" outlineLevel="1">
      <c r="A26" s="26" t="s">
        <v>94</v>
      </c>
      <c r="B26" s="27" t="s">
        <v>95</v>
      </c>
      <c r="C26" s="86" t="s">
        <v>2</v>
      </c>
      <c r="D26" s="86">
        <v>3</v>
      </c>
      <c r="E26" s="86">
        <v>185</v>
      </c>
      <c r="F26" s="86">
        <v>555</v>
      </c>
    </row>
    <row r="27" spans="1:6" ht="57.6" outlineLevel="1">
      <c r="A27" s="26" t="s">
        <v>96</v>
      </c>
      <c r="B27" s="27" t="s">
        <v>97</v>
      </c>
      <c r="C27" s="86" t="s">
        <v>2</v>
      </c>
      <c r="D27" s="86">
        <v>60</v>
      </c>
      <c r="E27" s="86">
        <v>21</v>
      </c>
      <c r="F27" s="86">
        <v>1260</v>
      </c>
    </row>
    <row r="28" spans="1:6" ht="72" outlineLevel="1">
      <c r="A28" s="26" t="s">
        <v>98</v>
      </c>
      <c r="B28" s="27" t="s">
        <v>99</v>
      </c>
      <c r="C28" s="86" t="s">
        <v>502</v>
      </c>
      <c r="D28" s="86">
        <v>228</v>
      </c>
      <c r="E28" s="86">
        <v>8</v>
      </c>
      <c r="F28" s="86">
        <v>1824</v>
      </c>
    </row>
    <row r="29" spans="1:6" outlineLevel="1">
      <c r="A29" s="26" t="s">
        <v>100</v>
      </c>
      <c r="B29" s="27" t="s">
        <v>101</v>
      </c>
      <c r="C29" s="86" t="s">
        <v>2</v>
      </c>
      <c r="D29" s="86">
        <v>6</v>
      </c>
      <c r="E29" s="86">
        <v>58</v>
      </c>
      <c r="F29" s="86">
        <v>348</v>
      </c>
    </row>
    <row r="30" spans="1:6" ht="43.2" outlineLevel="1">
      <c r="A30" s="26" t="s">
        <v>102</v>
      </c>
      <c r="B30" s="27" t="s">
        <v>103</v>
      </c>
      <c r="C30" s="86" t="s">
        <v>2</v>
      </c>
      <c r="D30" s="86">
        <v>6</v>
      </c>
      <c r="E30" s="86">
        <v>225</v>
      </c>
      <c r="F30" s="86">
        <v>1350</v>
      </c>
    </row>
    <row r="31" spans="1:6" ht="85.8" customHeight="1" outlineLevel="1">
      <c r="A31" s="26" t="s">
        <v>104</v>
      </c>
      <c r="B31" s="27" t="s">
        <v>105</v>
      </c>
      <c r="C31" s="86" t="s">
        <v>106</v>
      </c>
      <c r="D31" s="86">
        <v>1</v>
      </c>
      <c r="E31" s="86">
        <v>5000</v>
      </c>
      <c r="F31" s="86">
        <v>5000</v>
      </c>
    </row>
    <row r="32" spans="1:6" ht="28.8" outlineLevel="1">
      <c r="A32" s="26" t="s">
        <v>107</v>
      </c>
      <c r="B32" s="27" t="s">
        <v>108</v>
      </c>
      <c r="C32" s="86" t="s">
        <v>2</v>
      </c>
      <c r="D32" s="86">
        <v>2</v>
      </c>
      <c r="E32" s="86">
        <v>1100</v>
      </c>
      <c r="F32" s="86">
        <v>2200</v>
      </c>
    </row>
    <row r="33" spans="1:6" ht="85.8" customHeight="1" outlineLevel="1">
      <c r="A33" s="26" t="s">
        <v>109</v>
      </c>
      <c r="B33" s="27" t="s">
        <v>110</v>
      </c>
      <c r="C33" s="86" t="s">
        <v>501</v>
      </c>
      <c r="D33" s="86">
        <v>7344</v>
      </c>
      <c r="E33" s="86">
        <v>5.63</v>
      </c>
      <c r="F33" s="86">
        <v>41346.720000000001</v>
      </c>
    </row>
    <row r="34" spans="1:6" ht="28.8" outlineLevel="1">
      <c r="A34" s="26" t="s">
        <v>111</v>
      </c>
      <c r="B34" s="27" t="s">
        <v>112</v>
      </c>
      <c r="C34" s="86" t="s">
        <v>501</v>
      </c>
      <c r="D34" s="86">
        <v>200</v>
      </c>
      <c r="E34" s="86">
        <v>3.75</v>
      </c>
      <c r="F34" s="86">
        <v>750</v>
      </c>
    </row>
    <row r="35" spans="1:6" ht="57.6" outlineLevel="1">
      <c r="A35" s="26" t="s">
        <v>113</v>
      </c>
      <c r="B35" s="27" t="s">
        <v>114</v>
      </c>
      <c r="C35" s="86" t="s">
        <v>500</v>
      </c>
      <c r="D35" s="86">
        <v>108</v>
      </c>
      <c r="E35" s="86">
        <v>95</v>
      </c>
      <c r="F35" s="86">
        <v>10260</v>
      </c>
    </row>
    <row r="36" spans="1:6" ht="28.8" outlineLevel="1">
      <c r="A36" s="26" t="s">
        <v>115</v>
      </c>
      <c r="B36" s="27" t="s">
        <v>116</v>
      </c>
      <c r="C36" s="86" t="s">
        <v>502</v>
      </c>
      <c r="D36" s="86">
        <v>48</v>
      </c>
      <c r="E36" s="86">
        <v>32</v>
      </c>
      <c r="F36" s="86">
        <v>1536</v>
      </c>
    </row>
    <row r="37" spans="1:6" ht="57.6" outlineLevel="1">
      <c r="A37" s="26" t="s">
        <v>117</v>
      </c>
      <c r="B37" s="27" t="s">
        <v>118</v>
      </c>
      <c r="C37" s="86" t="s">
        <v>502</v>
      </c>
      <c r="D37" s="86">
        <v>18</v>
      </c>
      <c r="E37" s="86">
        <v>37</v>
      </c>
      <c r="F37" s="86">
        <v>666</v>
      </c>
    </row>
    <row r="38" spans="1:6" ht="28.8" outlineLevel="1">
      <c r="A38" s="26" t="s">
        <v>119</v>
      </c>
      <c r="B38" s="27" t="s">
        <v>120</v>
      </c>
      <c r="C38" s="86" t="s">
        <v>2</v>
      </c>
      <c r="D38" s="86">
        <v>2</v>
      </c>
      <c r="E38" s="86">
        <v>82</v>
      </c>
      <c r="F38" s="86">
        <v>164</v>
      </c>
    </row>
    <row r="39" spans="1:6" ht="43.2" outlineLevel="1">
      <c r="A39" s="26" t="s">
        <v>121</v>
      </c>
      <c r="B39" s="27" t="s">
        <v>122</v>
      </c>
      <c r="C39" s="86" t="s">
        <v>502</v>
      </c>
      <c r="D39" s="86">
        <v>9</v>
      </c>
      <c r="E39" s="86">
        <v>25</v>
      </c>
      <c r="F39" s="86">
        <v>225</v>
      </c>
    </row>
    <row r="40" spans="1:6" ht="85.8" customHeight="1" outlineLevel="1">
      <c r="A40" s="26" t="s">
        <v>124</v>
      </c>
      <c r="B40" s="27" t="s">
        <v>125</v>
      </c>
      <c r="C40" s="86" t="s">
        <v>500</v>
      </c>
      <c r="D40" s="86">
        <v>168</v>
      </c>
      <c r="E40" s="86">
        <v>73</v>
      </c>
      <c r="F40" s="86">
        <v>12264</v>
      </c>
    </row>
    <row r="41" spans="1:6" ht="85.8" customHeight="1" outlineLevel="1">
      <c r="A41" s="26" t="s">
        <v>126</v>
      </c>
      <c r="B41" s="27" t="s">
        <v>127</v>
      </c>
      <c r="C41" s="86" t="s">
        <v>2</v>
      </c>
      <c r="D41" s="86">
        <v>3</v>
      </c>
      <c r="E41" s="86">
        <v>625</v>
      </c>
      <c r="F41" s="86">
        <v>1875</v>
      </c>
    </row>
    <row r="42" spans="1:6" ht="43.2" outlineLevel="1">
      <c r="A42" s="28" t="s">
        <v>128</v>
      </c>
      <c r="B42" s="29" t="s">
        <v>129</v>
      </c>
      <c r="C42" s="80" t="s">
        <v>500</v>
      </c>
      <c r="D42" s="80">
        <v>10</v>
      </c>
      <c r="E42" s="80">
        <v>225</v>
      </c>
      <c r="F42" s="80">
        <v>2250</v>
      </c>
    </row>
    <row r="43" spans="1:6">
      <c r="C43" s="5"/>
      <c r="D43" s="5"/>
      <c r="E43" s="5"/>
      <c r="F43" s="5"/>
    </row>
    <row r="44" spans="1:6">
      <c r="A44" s="21" t="s">
        <v>130</v>
      </c>
      <c r="B44" s="22" t="s">
        <v>131</v>
      </c>
      <c r="C44" s="74"/>
      <c r="D44" s="74"/>
      <c r="E44" s="74"/>
      <c r="F44" s="74">
        <f>SUM(F45:F67)</f>
        <v>2149805.2995199999</v>
      </c>
    </row>
    <row r="45" spans="1:6" ht="72" outlineLevel="1">
      <c r="A45" s="24" t="s">
        <v>132</v>
      </c>
      <c r="B45" s="25" t="s">
        <v>267</v>
      </c>
      <c r="C45" s="77" t="s">
        <v>500</v>
      </c>
      <c r="D45" s="77">
        <v>2400</v>
      </c>
      <c r="E45" s="77">
        <v>10</v>
      </c>
      <c r="F45" s="77">
        <v>24000</v>
      </c>
    </row>
    <row r="46" spans="1:6" ht="72" outlineLevel="1">
      <c r="A46" s="26" t="s">
        <v>133</v>
      </c>
      <c r="B46" s="27" t="s">
        <v>268</v>
      </c>
      <c r="C46" s="86" t="s">
        <v>500</v>
      </c>
      <c r="D46" s="86">
        <v>2400</v>
      </c>
      <c r="E46" s="86">
        <v>14</v>
      </c>
      <c r="F46" s="86">
        <v>33600</v>
      </c>
    </row>
    <row r="47" spans="1:6" ht="72" outlineLevel="1">
      <c r="A47" s="26" t="s">
        <v>134</v>
      </c>
      <c r="B47" s="27" t="s">
        <v>135</v>
      </c>
      <c r="C47" s="86" t="s">
        <v>500</v>
      </c>
      <c r="D47" s="86">
        <v>2400</v>
      </c>
      <c r="E47" s="86">
        <v>18</v>
      </c>
      <c r="F47" s="86">
        <v>43200</v>
      </c>
    </row>
    <row r="48" spans="1:6" ht="100.8" outlineLevel="1">
      <c r="A48" s="26" t="s">
        <v>136</v>
      </c>
      <c r="B48" s="27" t="s">
        <v>137</v>
      </c>
      <c r="C48" s="86" t="s">
        <v>500</v>
      </c>
      <c r="D48" s="86">
        <v>2400</v>
      </c>
      <c r="E48" s="86">
        <v>40</v>
      </c>
      <c r="F48" s="86">
        <v>96000</v>
      </c>
    </row>
    <row r="49" spans="1:6" ht="86.4" outlineLevel="1">
      <c r="A49" s="26" t="s">
        <v>138</v>
      </c>
      <c r="B49" s="27" t="s">
        <v>54</v>
      </c>
      <c r="C49" s="86" t="s">
        <v>499</v>
      </c>
      <c r="D49" s="86">
        <v>11702.86</v>
      </c>
      <c r="E49" s="86">
        <v>30.85</v>
      </c>
      <c r="F49" s="86">
        <v>361033.23100000003</v>
      </c>
    </row>
    <row r="50" spans="1:6" ht="72" outlineLevel="1">
      <c r="A50" s="26" t="s">
        <v>139</v>
      </c>
      <c r="B50" s="27" t="s">
        <v>57</v>
      </c>
      <c r="C50" s="86" t="s">
        <v>499</v>
      </c>
      <c r="D50" s="86">
        <v>4676.4060000000009</v>
      </c>
      <c r="E50" s="86">
        <v>8</v>
      </c>
      <c r="F50" s="86">
        <v>37411.248000000007</v>
      </c>
    </row>
    <row r="51" spans="1:6" ht="57.6" outlineLevel="1">
      <c r="A51" s="26" t="s">
        <v>140</v>
      </c>
      <c r="B51" s="27" t="s">
        <v>59</v>
      </c>
      <c r="C51" s="86" t="s">
        <v>499</v>
      </c>
      <c r="D51" s="86">
        <v>345.87400000000002</v>
      </c>
      <c r="E51" s="86">
        <v>105</v>
      </c>
      <c r="F51" s="86">
        <v>36316.770000000004</v>
      </c>
    </row>
    <row r="52" spans="1:6" ht="115.2" outlineLevel="1">
      <c r="A52" s="26" t="s">
        <v>141</v>
      </c>
      <c r="B52" s="27" t="s">
        <v>61</v>
      </c>
      <c r="C52" s="86" t="s">
        <v>499</v>
      </c>
      <c r="D52" s="86">
        <v>3572.4519999999998</v>
      </c>
      <c r="E52" s="86">
        <v>117</v>
      </c>
      <c r="F52" s="86">
        <v>417976.88399999996</v>
      </c>
    </row>
    <row r="53" spans="1:6" outlineLevel="1">
      <c r="A53" s="26" t="s">
        <v>142</v>
      </c>
      <c r="B53" s="27" t="s">
        <v>63</v>
      </c>
      <c r="C53" s="86" t="s">
        <v>499</v>
      </c>
      <c r="D53" s="86">
        <v>1250.8320000000001</v>
      </c>
      <c r="E53" s="86">
        <v>10</v>
      </c>
      <c r="F53" s="86">
        <v>12508.320000000002</v>
      </c>
    </row>
    <row r="54" spans="1:6" ht="28.8" outlineLevel="1">
      <c r="A54" s="26" t="s">
        <v>143</v>
      </c>
      <c r="B54" s="27" t="s">
        <v>65</v>
      </c>
      <c r="C54" s="86" t="s">
        <v>500</v>
      </c>
      <c r="D54" s="86">
        <v>1895.2</v>
      </c>
      <c r="E54" s="86">
        <v>2.5499999999999998</v>
      </c>
      <c r="F54" s="86">
        <v>4832.76</v>
      </c>
    </row>
    <row r="55" spans="1:6" ht="100.8" outlineLevel="1">
      <c r="A55" s="26" t="s">
        <v>144</v>
      </c>
      <c r="B55" s="27" t="s">
        <v>269</v>
      </c>
      <c r="C55" s="86" t="s">
        <v>500</v>
      </c>
      <c r="D55" s="86">
        <v>7486.0399999999991</v>
      </c>
      <c r="E55" s="86">
        <v>40</v>
      </c>
      <c r="F55" s="86">
        <v>299441.59999999998</v>
      </c>
    </row>
    <row r="56" spans="1:6" ht="129.6" outlineLevel="1">
      <c r="A56" s="26" t="s">
        <v>145</v>
      </c>
      <c r="B56" s="27" t="s">
        <v>146</v>
      </c>
      <c r="C56" s="86" t="s">
        <v>500</v>
      </c>
      <c r="D56" s="86">
        <v>1137.1200000000001</v>
      </c>
      <c r="E56" s="86">
        <v>45</v>
      </c>
      <c r="F56" s="86">
        <v>51170.400000000009</v>
      </c>
    </row>
    <row r="57" spans="1:6" ht="86.4" outlineLevel="1">
      <c r="A57" s="26" t="s">
        <v>147</v>
      </c>
      <c r="B57" s="27" t="s">
        <v>148</v>
      </c>
      <c r="C57" s="86" t="s">
        <v>500</v>
      </c>
      <c r="D57" s="86">
        <v>284.28000000000003</v>
      </c>
      <c r="E57" s="86">
        <v>61</v>
      </c>
      <c r="F57" s="86">
        <v>17341.080000000002</v>
      </c>
    </row>
    <row r="58" spans="1:6" ht="57.6" outlineLevel="1">
      <c r="A58" s="26" t="s">
        <v>149</v>
      </c>
      <c r="B58" s="27" t="s">
        <v>74</v>
      </c>
      <c r="C58" s="86" t="s">
        <v>501</v>
      </c>
      <c r="D58" s="86">
        <v>365716.74400000001</v>
      </c>
      <c r="E58" s="86">
        <v>1.28</v>
      </c>
      <c r="F58" s="86">
        <v>468117.43232000002</v>
      </c>
    </row>
    <row r="59" spans="1:6" ht="115.2" outlineLevel="1">
      <c r="A59" s="26" t="s">
        <v>150</v>
      </c>
      <c r="B59" s="27" t="s">
        <v>76</v>
      </c>
      <c r="C59" s="86" t="s">
        <v>502</v>
      </c>
      <c r="D59" s="86">
        <v>947.6</v>
      </c>
      <c r="E59" s="86">
        <v>25</v>
      </c>
      <c r="F59" s="86">
        <v>23690</v>
      </c>
    </row>
    <row r="60" spans="1:6" ht="57.6" outlineLevel="1">
      <c r="A60" s="26" t="s">
        <v>151</v>
      </c>
      <c r="B60" s="27" t="s">
        <v>152</v>
      </c>
      <c r="C60" s="86" t="s">
        <v>500</v>
      </c>
      <c r="D60" s="86">
        <v>4738</v>
      </c>
      <c r="E60" s="86">
        <v>10.26</v>
      </c>
      <c r="F60" s="86">
        <v>48611.88</v>
      </c>
    </row>
    <row r="61" spans="1:6" ht="28.8" outlineLevel="1">
      <c r="A61" s="26" t="s">
        <v>153</v>
      </c>
      <c r="B61" s="27" t="s">
        <v>80</v>
      </c>
      <c r="C61" s="86" t="s">
        <v>502</v>
      </c>
      <c r="D61" s="86">
        <v>1895.2</v>
      </c>
      <c r="E61" s="86">
        <v>31.25</v>
      </c>
      <c r="F61" s="86">
        <v>59225</v>
      </c>
    </row>
    <row r="62" spans="1:6" ht="57.6" outlineLevel="1">
      <c r="A62" s="26" t="s">
        <v>154</v>
      </c>
      <c r="B62" s="27" t="s">
        <v>155</v>
      </c>
      <c r="C62" s="86" t="s">
        <v>501</v>
      </c>
      <c r="D62" s="86">
        <v>9940.3239999999987</v>
      </c>
      <c r="E62" s="86">
        <v>3.3</v>
      </c>
      <c r="F62" s="86">
        <v>32803.069199999991</v>
      </c>
    </row>
    <row r="63" spans="1:6" ht="57.6" outlineLevel="1">
      <c r="A63" s="26" t="s">
        <v>156</v>
      </c>
      <c r="B63" s="27" t="s">
        <v>157</v>
      </c>
      <c r="C63" s="86" t="s">
        <v>500</v>
      </c>
      <c r="D63" s="86">
        <v>142.14000000000001</v>
      </c>
      <c r="E63" s="86">
        <v>93.75</v>
      </c>
      <c r="F63" s="86">
        <v>13325.625000000002</v>
      </c>
    </row>
    <row r="64" spans="1:6" ht="86.4" outlineLevel="1">
      <c r="A64" s="26" t="s">
        <v>158</v>
      </c>
      <c r="B64" s="27" t="s">
        <v>159</v>
      </c>
      <c r="C64" s="86" t="s">
        <v>2</v>
      </c>
      <c r="D64" s="86">
        <v>12</v>
      </c>
      <c r="E64" s="86">
        <v>750</v>
      </c>
      <c r="F64" s="86">
        <v>9000</v>
      </c>
    </row>
    <row r="65" spans="1:6" ht="86.4" outlineLevel="1">
      <c r="A65" s="26" t="s">
        <v>160</v>
      </c>
      <c r="B65" s="27" t="s">
        <v>161</v>
      </c>
      <c r="C65" s="86" t="s">
        <v>2</v>
      </c>
      <c r="D65" s="86">
        <v>12</v>
      </c>
      <c r="E65" s="86">
        <v>4500</v>
      </c>
      <c r="F65" s="86">
        <v>54000</v>
      </c>
    </row>
    <row r="66" spans="1:6" ht="100.8" outlineLevel="1">
      <c r="A66" s="26" t="s">
        <v>162</v>
      </c>
      <c r="B66" s="27" t="s">
        <v>163</v>
      </c>
      <c r="C66" s="86" t="s">
        <v>501</v>
      </c>
      <c r="D66" s="86">
        <v>0</v>
      </c>
      <c r="E66" s="86">
        <v>4</v>
      </c>
      <c r="F66" s="86">
        <v>0</v>
      </c>
    </row>
    <row r="67" spans="1:6" ht="216" outlineLevel="1">
      <c r="A67" s="28" t="s">
        <v>164</v>
      </c>
      <c r="B67" s="29" t="s">
        <v>165</v>
      </c>
      <c r="C67" s="80" t="s">
        <v>106</v>
      </c>
      <c r="D67" s="80">
        <v>1</v>
      </c>
      <c r="E67" s="80">
        <v>6200</v>
      </c>
      <c r="F67" s="80">
        <v>6200</v>
      </c>
    </row>
    <row r="68" spans="1:6">
      <c r="C68" s="5"/>
      <c r="D68" s="5"/>
      <c r="E68" s="5"/>
      <c r="F68" s="5"/>
    </row>
    <row r="69" spans="1:6">
      <c r="A69" s="21" t="s">
        <v>166</v>
      </c>
      <c r="B69" s="22" t="s">
        <v>167</v>
      </c>
      <c r="C69" s="74"/>
      <c r="D69" s="74"/>
      <c r="E69" s="74"/>
      <c r="F69" s="74">
        <f>SUM(F70:F94)</f>
        <v>690717.82826807431</v>
      </c>
    </row>
    <row r="70" spans="1:6" ht="86.4" outlineLevel="1">
      <c r="A70" s="24" t="s">
        <v>168</v>
      </c>
      <c r="B70" s="25" t="s">
        <v>54</v>
      </c>
      <c r="C70" s="77" t="s">
        <v>499</v>
      </c>
      <c r="D70" s="77">
        <v>3573.3913600000001</v>
      </c>
      <c r="E70" s="77">
        <v>25</v>
      </c>
      <c r="F70" s="77">
        <v>89334.784</v>
      </c>
    </row>
    <row r="71" spans="1:6" ht="72" outlineLevel="1">
      <c r="A71" s="26" t="s">
        <v>169</v>
      </c>
      <c r="B71" s="27" t="s">
        <v>57</v>
      </c>
      <c r="C71" s="86" t="s">
        <v>499</v>
      </c>
      <c r="D71" s="86">
        <v>210.87807999999987</v>
      </c>
      <c r="E71" s="86">
        <v>8</v>
      </c>
      <c r="F71" s="86">
        <v>1687.024639999999</v>
      </c>
    </row>
    <row r="72" spans="1:6" ht="57.6" outlineLevel="1">
      <c r="A72" s="26" t="s">
        <v>170</v>
      </c>
      <c r="B72" s="27" t="s">
        <v>270</v>
      </c>
      <c r="C72" s="86" t="s">
        <v>499</v>
      </c>
      <c r="D72" s="86">
        <v>98.346665999999999</v>
      </c>
      <c r="E72" s="86">
        <v>105</v>
      </c>
      <c r="F72" s="86">
        <v>10326.39993</v>
      </c>
    </row>
    <row r="73" spans="1:6" ht="115.2" outlineLevel="1">
      <c r="A73" s="26" t="s">
        <v>171</v>
      </c>
      <c r="B73" s="27" t="s">
        <v>61</v>
      </c>
      <c r="C73" s="86" t="s">
        <v>499</v>
      </c>
      <c r="D73" s="86">
        <v>964.267353386232</v>
      </c>
      <c r="E73" s="86">
        <v>117</v>
      </c>
      <c r="F73" s="86">
        <v>112819.28034618915</v>
      </c>
    </row>
    <row r="74" spans="1:6" outlineLevel="1">
      <c r="A74" s="26" t="s">
        <v>172</v>
      </c>
      <c r="B74" s="27" t="s">
        <v>63</v>
      </c>
      <c r="C74" s="86" t="s">
        <v>499</v>
      </c>
      <c r="D74" s="86">
        <v>379.17708938623196</v>
      </c>
      <c r="E74" s="86">
        <v>10</v>
      </c>
      <c r="F74" s="86">
        <v>3791.7708938623196</v>
      </c>
    </row>
    <row r="75" spans="1:6" ht="28.8" outlineLevel="1">
      <c r="A75" s="26" t="s">
        <v>173</v>
      </c>
      <c r="B75" s="27" t="s">
        <v>65</v>
      </c>
      <c r="C75" s="86" t="s">
        <v>500</v>
      </c>
      <c r="D75" s="86">
        <v>1113.81728</v>
      </c>
      <c r="E75" s="86">
        <v>2.5499999999999998</v>
      </c>
      <c r="F75" s="86">
        <v>2840.2340639999998</v>
      </c>
    </row>
    <row r="76" spans="1:6" ht="100.8" outlineLevel="1">
      <c r="A76" s="26" t="s">
        <v>174</v>
      </c>
      <c r="B76" s="27" t="s">
        <v>67</v>
      </c>
      <c r="C76" s="86" t="s">
        <v>500</v>
      </c>
      <c r="D76" s="86">
        <v>1615.30368</v>
      </c>
      <c r="E76" s="86">
        <v>45</v>
      </c>
      <c r="F76" s="86">
        <v>72688.665599999993</v>
      </c>
    </row>
    <row r="77" spans="1:6" ht="57.6" outlineLevel="1">
      <c r="A77" s="26" t="s">
        <v>175</v>
      </c>
      <c r="B77" s="27" t="s">
        <v>74</v>
      </c>
      <c r="C77" s="86" t="s">
        <v>501</v>
      </c>
      <c r="D77" s="86">
        <v>75996.60526676783</v>
      </c>
      <c r="E77" s="86">
        <v>1.28</v>
      </c>
      <c r="F77" s="86">
        <v>97275.654741462829</v>
      </c>
    </row>
    <row r="78" spans="1:6" ht="115.2" outlineLevel="1">
      <c r="A78" s="26" t="s">
        <v>176</v>
      </c>
      <c r="B78" s="27" t="s">
        <v>76</v>
      </c>
      <c r="C78" s="86" t="s">
        <v>502</v>
      </c>
      <c r="D78" s="86">
        <v>147.3312</v>
      </c>
      <c r="E78" s="86">
        <v>25</v>
      </c>
      <c r="F78" s="86">
        <v>3683.2799999999997</v>
      </c>
    </row>
    <row r="79" spans="1:6" ht="144" outlineLevel="1">
      <c r="A79" s="26" t="s">
        <v>177</v>
      </c>
      <c r="B79" s="27" t="s">
        <v>78</v>
      </c>
      <c r="C79" s="86" t="s">
        <v>500</v>
      </c>
      <c r="D79" s="86">
        <v>1630.2016000000001</v>
      </c>
      <c r="E79" s="86">
        <v>35</v>
      </c>
      <c r="F79" s="86">
        <v>57057.056000000004</v>
      </c>
    </row>
    <row r="80" spans="1:6" ht="28.8" outlineLevel="1">
      <c r="A80" s="26" t="s">
        <v>178</v>
      </c>
      <c r="B80" s="27" t="s">
        <v>80</v>
      </c>
      <c r="C80" s="86" t="s">
        <v>502</v>
      </c>
      <c r="D80" s="86">
        <v>199.2432</v>
      </c>
      <c r="E80" s="86">
        <v>31.25</v>
      </c>
      <c r="F80" s="86">
        <v>6226.35</v>
      </c>
    </row>
    <row r="81" spans="1:6" ht="86.4" outlineLevel="1">
      <c r="A81" s="26" t="s">
        <v>179</v>
      </c>
      <c r="B81" s="27" t="s">
        <v>84</v>
      </c>
      <c r="C81" s="86" t="s">
        <v>500</v>
      </c>
      <c r="D81" s="86">
        <v>115.82668938623196</v>
      </c>
      <c r="E81" s="86">
        <v>61</v>
      </c>
      <c r="F81" s="86">
        <v>7065.4280525601498</v>
      </c>
    </row>
    <row r="82" spans="1:6" ht="57.6" outlineLevel="1">
      <c r="A82" s="26" t="s">
        <v>180</v>
      </c>
      <c r="B82" s="27" t="s">
        <v>86</v>
      </c>
      <c r="C82" s="86" t="s">
        <v>87</v>
      </c>
      <c r="D82" s="86">
        <v>15820.800000000001</v>
      </c>
      <c r="E82" s="86">
        <v>1.81</v>
      </c>
      <c r="F82" s="86">
        <v>28635.648000000001</v>
      </c>
    </row>
    <row r="83" spans="1:6" ht="100.8" outlineLevel="1">
      <c r="A83" s="26" t="s">
        <v>181</v>
      </c>
      <c r="B83" s="27" t="s">
        <v>182</v>
      </c>
      <c r="C83" s="86" t="s">
        <v>500</v>
      </c>
      <c r="D83" s="86">
        <v>148</v>
      </c>
      <c r="E83" s="86">
        <v>40</v>
      </c>
      <c r="F83" s="86">
        <v>5920</v>
      </c>
    </row>
    <row r="84" spans="1:6" ht="28.8" outlineLevel="1">
      <c r="A84" s="26" t="s">
        <v>183</v>
      </c>
      <c r="B84" s="27" t="s">
        <v>91</v>
      </c>
      <c r="C84" s="86" t="s">
        <v>2</v>
      </c>
      <c r="D84" s="86">
        <v>6</v>
      </c>
      <c r="E84" s="86">
        <v>248</v>
      </c>
      <c r="F84" s="86">
        <v>1488</v>
      </c>
    </row>
    <row r="85" spans="1:6" outlineLevel="1">
      <c r="A85" s="26" t="s">
        <v>184</v>
      </c>
      <c r="B85" s="27" t="s">
        <v>93</v>
      </c>
      <c r="C85" s="86" t="s">
        <v>2</v>
      </c>
      <c r="D85" s="86">
        <v>6</v>
      </c>
      <c r="E85" s="86">
        <v>80</v>
      </c>
      <c r="F85" s="86">
        <v>480</v>
      </c>
    </row>
    <row r="86" spans="1:6" ht="57.6" outlineLevel="1">
      <c r="A86" s="26" t="s">
        <v>185</v>
      </c>
      <c r="B86" s="27" t="s">
        <v>97</v>
      </c>
      <c r="C86" s="86" t="s">
        <v>2</v>
      </c>
      <c r="D86" s="86">
        <v>34</v>
      </c>
      <c r="E86" s="86">
        <v>21</v>
      </c>
      <c r="F86" s="86">
        <v>714</v>
      </c>
    </row>
    <row r="87" spans="1:6" ht="72" outlineLevel="1">
      <c r="A87" s="26" t="s">
        <v>186</v>
      </c>
      <c r="B87" s="27" t="s">
        <v>99</v>
      </c>
      <c r="C87" s="86" t="s">
        <v>502</v>
      </c>
      <c r="D87" s="86">
        <v>76</v>
      </c>
      <c r="E87" s="86">
        <v>8</v>
      </c>
      <c r="F87" s="86">
        <v>608</v>
      </c>
    </row>
    <row r="88" spans="1:6" outlineLevel="1">
      <c r="A88" s="26" t="s">
        <v>187</v>
      </c>
      <c r="B88" s="27" t="s">
        <v>101</v>
      </c>
      <c r="C88" s="86" t="s">
        <v>2</v>
      </c>
      <c r="D88" s="86">
        <v>4</v>
      </c>
      <c r="E88" s="86">
        <v>58</v>
      </c>
      <c r="F88" s="86">
        <v>232</v>
      </c>
    </row>
    <row r="89" spans="1:6" ht="43.2" outlineLevel="1">
      <c r="A89" s="26" t="s">
        <v>188</v>
      </c>
      <c r="B89" s="27" t="s">
        <v>103</v>
      </c>
      <c r="C89" s="86" t="s">
        <v>2</v>
      </c>
      <c r="D89" s="86">
        <v>4</v>
      </c>
      <c r="E89" s="86">
        <v>225</v>
      </c>
      <c r="F89" s="86">
        <v>900</v>
      </c>
    </row>
    <row r="90" spans="1:6" ht="216" outlineLevel="1">
      <c r="A90" s="26" t="s">
        <v>189</v>
      </c>
      <c r="B90" s="27" t="s">
        <v>190</v>
      </c>
      <c r="C90" s="86" t="s">
        <v>106</v>
      </c>
      <c r="D90" s="86">
        <v>1</v>
      </c>
      <c r="E90" s="86">
        <v>2216</v>
      </c>
      <c r="F90" s="86">
        <v>2216</v>
      </c>
    </row>
    <row r="91" spans="1:6" ht="115.2" outlineLevel="1">
      <c r="A91" s="26" t="s">
        <v>191</v>
      </c>
      <c r="B91" s="27" t="s">
        <v>192</v>
      </c>
      <c r="C91" s="86" t="s">
        <v>500</v>
      </c>
      <c r="D91" s="86">
        <v>224</v>
      </c>
      <c r="E91" s="86">
        <v>117</v>
      </c>
      <c r="F91" s="86">
        <v>26208</v>
      </c>
    </row>
    <row r="92" spans="1:6" outlineLevel="1">
      <c r="A92" s="26" t="s">
        <v>193</v>
      </c>
      <c r="B92" s="27" t="s">
        <v>63</v>
      </c>
      <c r="C92" s="86" t="s">
        <v>499</v>
      </c>
      <c r="D92" s="86">
        <v>224</v>
      </c>
      <c r="E92" s="86">
        <v>10</v>
      </c>
      <c r="F92" s="86">
        <v>2240</v>
      </c>
    </row>
    <row r="93" spans="1:6" ht="115.2" outlineLevel="1">
      <c r="A93" s="26" t="s">
        <v>194</v>
      </c>
      <c r="B93" s="27" t="s">
        <v>195</v>
      </c>
      <c r="C93" s="86" t="s">
        <v>500</v>
      </c>
      <c r="D93" s="86">
        <v>2188</v>
      </c>
      <c r="E93" s="86">
        <v>48.128999999999998</v>
      </c>
      <c r="F93" s="86">
        <v>105306.25199999999</v>
      </c>
    </row>
    <row r="94" spans="1:6" ht="57.6" outlineLevel="1">
      <c r="A94" s="28" t="s">
        <v>196</v>
      </c>
      <c r="B94" s="29" t="s">
        <v>74</v>
      </c>
      <c r="C94" s="80" t="s">
        <v>501</v>
      </c>
      <c r="D94" s="80">
        <v>33100</v>
      </c>
      <c r="E94" s="80">
        <v>1.54</v>
      </c>
      <c r="F94" s="80">
        <v>50974</v>
      </c>
    </row>
    <row r="95" spans="1:6">
      <c r="C95" s="5"/>
      <c r="D95" s="5"/>
      <c r="E95" s="5"/>
      <c r="F95" s="5"/>
    </row>
    <row r="96" spans="1:6">
      <c r="A96" s="21" t="s">
        <v>197</v>
      </c>
      <c r="B96" s="22" t="s">
        <v>198</v>
      </c>
      <c r="C96" s="74"/>
      <c r="D96" s="74"/>
      <c r="E96" s="74"/>
      <c r="F96" s="74">
        <f>SUM(F97:F126)</f>
        <v>203984.47509304</v>
      </c>
    </row>
    <row r="97" spans="1:6" ht="72" outlineLevel="1">
      <c r="A97" s="24" t="s">
        <v>199</v>
      </c>
      <c r="B97" s="25" t="s">
        <v>268</v>
      </c>
      <c r="C97" s="77" t="s">
        <v>500</v>
      </c>
      <c r="D97" s="77">
        <v>264</v>
      </c>
      <c r="E97" s="77">
        <v>14</v>
      </c>
      <c r="F97" s="77">
        <v>3696</v>
      </c>
    </row>
    <row r="98" spans="1:6" ht="100.8" outlineLevel="1">
      <c r="A98" s="26" t="s">
        <v>200</v>
      </c>
      <c r="B98" s="27" t="s">
        <v>137</v>
      </c>
      <c r="C98" s="86" t="s">
        <v>500</v>
      </c>
      <c r="D98" s="86">
        <v>44</v>
      </c>
      <c r="E98" s="86">
        <v>40</v>
      </c>
      <c r="F98" s="86">
        <v>1760</v>
      </c>
    </row>
    <row r="99" spans="1:6" ht="86.4" outlineLevel="1">
      <c r="A99" s="26" t="s">
        <v>201</v>
      </c>
      <c r="B99" s="27" t="s">
        <v>54</v>
      </c>
      <c r="C99" s="86" t="s">
        <v>499</v>
      </c>
      <c r="D99" s="86">
        <v>137.38140000000004</v>
      </c>
      <c r="E99" s="86">
        <v>25</v>
      </c>
      <c r="F99" s="86">
        <v>3434.5350000000012</v>
      </c>
    </row>
    <row r="100" spans="1:6" ht="72" outlineLevel="1">
      <c r="A100" s="26" t="s">
        <v>202</v>
      </c>
      <c r="B100" s="27" t="s">
        <v>57</v>
      </c>
      <c r="C100" s="86" t="s">
        <v>499</v>
      </c>
      <c r="D100" s="86">
        <v>14.008000000000024</v>
      </c>
      <c r="E100" s="86">
        <v>8</v>
      </c>
      <c r="F100" s="86">
        <v>112.06400000000019</v>
      </c>
    </row>
    <row r="101" spans="1:6" ht="57.6" outlineLevel="1">
      <c r="A101" s="26" t="s">
        <v>203</v>
      </c>
      <c r="B101" s="27" t="s">
        <v>59</v>
      </c>
      <c r="C101" s="86" t="s">
        <v>499</v>
      </c>
      <c r="D101" s="86">
        <v>25.740730000000006</v>
      </c>
      <c r="E101" s="86">
        <v>105</v>
      </c>
      <c r="F101" s="86">
        <v>2702.7766500000007</v>
      </c>
    </row>
    <row r="102" spans="1:6" ht="115.2" outlineLevel="1">
      <c r="A102" s="26" t="s">
        <v>204</v>
      </c>
      <c r="B102" s="27" t="s">
        <v>61</v>
      </c>
      <c r="C102" s="86" t="s">
        <v>499</v>
      </c>
      <c r="D102" s="86">
        <v>339.90412000000003</v>
      </c>
      <c r="E102" s="86">
        <v>115</v>
      </c>
      <c r="F102" s="86">
        <v>39088.973800000007</v>
      </c>
    </row>
    <row r="103" spans="1:6" outlineLevel="1">
      <c r="A103" s="26" t="s">
        <v>205</v>
      </c>
      <c r="B103" s="27" t="s">
        <v>63</v>
      </c>
      <c r="C103" s="86" t="s">
        <v>499</v>
      </c>
      <c r="D103" s="86">
        <v>188.86079999999998</v>
      </c>
      <c r="E103" s="86">
        <v>10</v>
      </c>
      <c r="F103" s="86">
        <v>1888.6079999999997</v>
      </c>
    </row>
    <row r="104" spans="1:6" ht="28.8" outlineLevel="1">
      <c r="A104" s="26" t="s">
        <v>206</v>
      </c>
      <c r="B104" s="27" t="s">
        <v>65</v>
      </c>
      <c r="C104" s="86" t="s">
        <v>499</v>
      </c>
      <c r="D104" s="86">
        <v>319.25880000000006</v>
      </c>
      <c r="E104" s="86">
        <v>2.5499999999999998</v>
      </c>
      <c r="F104" s="86">
        <v>814.10994000000017</v>
      </c>
    </row>
    <row r="105" spans="1:6" ht="100.8" outlineLevel="1">
      <c r="A105" s="26" t="s">
        <v>207</v>
      </c>
      <c r="B105" s="27" t="s">
        <v>67</v>
      </c>
      <c r="C105" s="86" t="s">
        <v>500</v>
      </c>
      <c r="D105" s="86">
        <v>833.22880000000009</v>
      </c>
      <c r="E105" s="86">
        <v>45</v>
      </c>
      <c r="F105" s="86">
        <v>37495.296000000002</v>
      </c>
    </row>
    <row r="106" spans="1:6" ht="129.6" outlineLevel="1">
      <c r="A106" s="26" t="s">
        <v>208</v>
      </c>
      <c r="B106" s="27" t="s">
        <v>72</v>
      </c>
      <c r="C106" s="86" t="s">
        <v>500</v>
      </c>
      <c r="D106" s="86">
        <v>226.6</v>
      </c>
      <c r="E106" s="86">
        <v>45</v>
      </c>
      <c r="F106" s="86">
        <v>10197</v>
      </c>
    </row>
    <row r="107" spans="1:6" ht="57.6" outlineLevel="1">
      <c r="A107" s="26" t="s">
        <v>209</v>
      </c>
      <c r="B107" s="27" t="s">
        <v>74</v>
      </c>
      <c r="C107" s="86" t="s">
        <v>501</v>
      </c>
      <c r="D107" s="86">
        <v>38417.512267999999</v>
      </c>
      <c r="E107" s="86">
        <v>1.28</v>
      </c>
      <c r="F107" s="86">
        <v>49174.415703040002</v>
      </c>
    </row>
    <row r="108" spans="1:6" ht="86.4" outlineLevel="1">
      <c r="A108" s="26" t="s">
        <v>210</v>
      </c>
      <c r="B108" s="27" t="s">
        <v>84</v>
      </c>
      <c r="C108" s="86" t="s">
        <v>500</v>
      </c>
      <c r="D108" s="86">
        <v>128.54400000000001</v>
      </c>
      <c r="E108" s="86">
        <v>61</v>
      </c>
      <c r="F108" s="86">
        <v>7841.1840000000011</v>
      </c>
    </row>
    <row r="109" spans="1:6" ht="57.6" outlineLevel="1">
      <c r="A109" s="26" t="s">
        <v>211</v>
      </c>
      <c r="B109" s="27" t="s">
        <v>86</v>
      </c>
      <c r="C109" s="86" t="s">
        <v>87</v>
      </c>
      <c r="D109" s="86">
        <v>6427.2</v>
      </c>
      <c r="E109" s="86">
        <v>1.81</v>
      </c>
      <c r="F109" s="86">
        <v>11633.232</v>
      </c>
    </row>
    <row r="110" spans="1:6" ht="144" outlineLevel="1">
      <c r="A110" s="26" t="s">
        <v>212</v>
      </c>
      <c r="B110" s="27" t="s">
        <v>213</v>
      </c>
      <c r="C110" s="86" t="s">
        <v>500</v>
      </c>
      <c r="D110" s="86">
        <v>220</v>
      </c>
      <c r="E110" s="86">
        <v>22</v>
      </c>
      <c r="F110" s="86">
        <v>4840</v>
      </c>
    </row>
    <row r="111" spans="1:6" ht="28.8" outlineLevel="1">
      <c r="A111" s="26" t="s">
        <v>214</v>
      </c>
      <c r="B111" s="27" t="s">
        <v>91</v>
      </c>
      <c r="C111" s="86" t="s">
        <v>2</v>
      </c>
      <c r="D111" s="86">
        <v>6</v>
      </c>
      <c r="E111" s="86">
        <v>248</v>
      </c>
      <c r="F111" s="86">
        <v>1488</v>
      </c>
    </row>
    <row r="112" spans="1:6" outlineLevel="1">
      <c r="A112" s="26" t="s">
        <v>215</v>
      </c>
      <c r="B112" s="27" t="s">
        <v>93</v>
      </c>
      <c r="C112" s="86" t="s">
        <v>2</v>
      </c>
      <c r="D112" s="86">
        <v>6</v>
      </c>
      <c r="E112" s="86">
        <v>80</v>
      </c>
      <c r="F112" s="86">
        <v>480</v>
      </c>
    </row>
    <row r="113" spans="1:6" ht="72" outlineLevel="1">
      <c r="A113" s="26" t="s">
        <v>216</v>
      </c>
      <c r="B113" s="27" t="s">
        <v>99</v>
      </c>
      <c r="C113" s="86" t="s">
        <v>502</v>
      </c>
      <c r="D113" s="86">
        <v>72</v>
      </c>
      <c r="E113" s="86">
        <v>8</v>
      </c>
      <c r="F113" s="86">
        <v>576</v>
      </c>
    </row>
    <row r="114" spans="1:6" outlineLevel="1">
      <c r="A114" s="26" t="s">
        <v>217</v>
      </c>
      <c r="B114" s="27" t="s">
        <v>101</v>
      </c>
      <c r="C114" s="86" t="s">
        <v>2</v>
      </c>
      <c r="D114" s="86">
        <v>4</v>
      </c>
      <c r="E114" s="86">
        <v>58</v>
      </c>
      <c r="F114" s="86">
        <v>232</v>
      </c>
    </row>
    <row r="115" spans="1:6" ht="43.2" outlineLevel="1">
      <c r="A115" s="26" t="s">
        <v>218</v>
      </c>
      <c r="B115" s="27" t="s">
        <v>103</v>
      </c>
      <c r="C115" s="86" t="s">
        <v>2</v>
      </c>
      <c r="D115" s="86">
        <v>4</v>
      </c>
      <c r="E115" s="86">
        <v>225</v>
      </c>
      <c r="F115" s="86">
        <v>900</v>
      </c>
    </row>
    <row r="116" spans="1:6" ht="216" outlineLevel="1">
      <c r="A116" s="26" t="s">
        <v>219</v>
      </c>
      <c r="B116" s="27" t="s">
        <v>220</v>
      </c>
      <c r="C116" s="86" t="s">
        <v>106</v>
      </c>
      <c r="D116" s="86">
        <v>1</v>
      </c>
      <c r="E116" s="86">
        <v>1100</v>
      </c>
      <c r="F116" s="86">
        <v>1100</v>
      </c>
    </row>
    <row r="117" spans="1:6" ht="345.6" outlineLevel="1">
      <c r="A117" s="26" t="s">
        <v>221</v>
      </c>
      <c r="B117" s="27" t="s">
        <v>274</v>
      </c>
      <c r="C117" s="86" t="s">
        <v>500</v>
      </c>
      <c r="D117" s="86">
        <v>220</v>
      </c>
      <c r="E117" s="86">
        <v>58</v>
      </c>
      <c r="F117" s="86">
        <v>12760</v>
      </c>
    </row>
    <row r="118" spans="1:6" ht="28.8" outlineLevel="1">
      <c r="A118" s="26" t="s">
        <v>222</v>
      </c>
      <c r="B118" s="27" t="s">
        <v>223</v>
      </c>
      <c r="C118" s="86" t="s">
        <v>2</v>
      </c>
      <c r="D118" s="86">
        <v>4</v>
      </c>
      <c r="E118" s="86">
        <v>40</v>
      </c>
      <c r="F118" s="86">
        <v>160</v>
      </c>
    </row>
    <row r="119" spans="1:6" ht="57.6" outlineLevel="1">
      <c r="A119" s="26" t="s">
        <v>224</v>
      </c>
      <c r="B119" s="27" t="s">
        <v>225</v>
      </c>
      <c r="C119" s="86" t="s">
        <v>502</v>
      </c>
      <c r="D119" s="86">
        <v>64</v>
      </c>
      <c r="E119" s="86">
        <v>9.27</v>
      </c>
      <c r="F119" s="86">
        <v>593.28</v>
      </c>
    </row>
    <row r="120" spans="1:6" ht="43.2" outlineLevel="1">
      <c r="A120" s="26" t="s">
        <v>226</v>
      </c>
      <c r="B120" s="27" t="s">
        <v>122</v>
      </c>
      <c r="C120" s="86" t="s">
        <v>502</v>
      </c>
      <c r="D120" s="86">
        <v>28</v>
      </c>
      <c r="E120" s="86">
        <v>25</v>
      </c>
      <c r="F120" s="86">
        <v>700</v>
      </c>
    </row>
    <row r="121" spans="1:6" ht="100.8" outlineLevel="1">
      <c r="A121" s="26" t="s">
        <v>227</v>
      </c>
      <c r="B121" s="27" t="s">
        <v>228</v>
      </c>
      <c r="C121" s="86" t="s">
        <v>502</v>
      </c>
      <c r="D121" s="86">
        <v>44</v>
      </c>
      <c r="E121" s="86">
        <v>18</v>
      </c>
      <c r="F121" s="86">
        <v>792</v>
      </c>
    </row>
    <row r="122" spans="1:6" ht="100.8" outlineLevel="1">
      <c r="A122" s="26" t="s">
        <v>229</v>
      </c>
      <c r="B122" s="27" t="s">
        <v>230</v>
      </c>
      <c r="C122" s="86" t="s">
        <v>2</v>
      </c>
      <c r="D122" s="86">
        <v>4</v>
      </c>
      <c r="E122" s="86">
        <v>225</v>
      </c>
      <c r="F122" s="86">
        <v>900</v>
      </c>
    </row>
    <row r="123" spans="1:6" ht="72" outlineLevel="1">
      <c r="A123" s="26" t="s">
        <v>231</v>
      </c>
      <c r="B123" s="27" t="s">
        <v>232</v>
      </c>
      <c r="C123" s="86" t="s">
        <v>2</v>
      </c>
      <c r="D123" s="86">
        <v>1</v>
      </c>
      <c r="E123" s="86">
        <v>750</v>
      </c>
      <c r="F123" s="86">
        <v>750</v>
      </c>
    </row>
    <row r="124" spans="1:6" ht="201.6" outlineLevel="1">
      <c r="A124" s="26" t="s">
        <v>233</v>
      </c>
      <c r="B124" s="27" t="s">
        <v>234</v>
      </c>
      <c r="C124" s="86" t="s">
        <v>2</v>
      </c>
      <c r="D124" s="86">
        <v>1</v>
      </c>
      <c r="E124" s="86">
        <v>4375</v>
      </c>
      <c r="F124" s="86">
        <v>4375</v>
      </c>
    </row>
    <row r="125" spans="1:6" ht="115.2" outlineLevel="1">
      <c r="A125" s="26" t="s">
        <v>235</v>
      </c>
      <c r="B125" s="27" t="s">
        <v>236</v>
      </c>
      <c r="C125" s="86" t="s">
        <v>2</v>
      </c>
      <c r="D125" s="86">
        <v>2</v>
      </c>
      <c r="E125" s="86">
        <v>625</v>
      </c>
      <c r="F125" s="86">
        <v>1250</v>
      </c>
    </row>
    <row r="126" spans="1:6" ht="43.2" outlineLevel="1">
      <c r="A126" s="28" t="s">
        <v>237</v>
      </c>
      <c r="B126" s="29" t="s">
        <v>129</v>
      </c>
      <c r="C126" s="80" t="s">
        <v>500</v>
      </c>
      <c r="D126" s="80">
        <v>10</v>
      </c>
      <c r="E126" s="80">
        <v>225</v>
      </c>
      <c r="F126" s="80">
        <v>2250</v>
      </c>
    </row>
    <row r="127" spans="1:6">
      <c r="C127" s="5"/>
      <c r="D127" s="5"/>
      <c r="E127" s="5"/>
      <c r="F127" s="5"/>
    </row>
    <row r="128" spans="1:6">
      <c r="A128" s="21" t="s">
        <v>238</v>
      </c>
      <c r="B128" s="22" t="s">
        <v>275</v>
      </c>
      <c r="C128" s="74"/>
      <c r="D128" s="74"/>
      <c r="E128" s="74"/>
      <c r="F128" s="74">
        <f>SUM(F129:F154)</f>
        <v>116715.68425236001</v>
      </c>
    </row>
    <row r="129" spans="1:6" ht="86.4" outlineLevel="1">
      <c r="A129" s="24" t="s">
        <v>239</v>
      </c>
      <c r="B129" s="25" t="s">
        <v>54</v>
      </c>
      <c r="C129" s="75" t="s">
        <v>55</v>
      </c>
      <c r="D129" s="77">
        <v>78.068850000000012</v>
      </c>
      <c r="E129" s="77">
        <v>25</v>
      </c>
      <c r="F129" s="77">
        <v>1951.7212500000003</v>
      </c>
    </row>
    <row r="130" spans="1:6" ht="72" outlineLevel="1">
      <c r="A130" s="26" t="s">
        <v>240</v>
      </c>
      <c r="B130" s="27" t="s">
        <v>57</v>
      </c>
      <c r="C130" s="84" t="s">
        <v>499</v>
      </c>
      <c r="D130" s="86">
        <v>10.217600000000017</v>
      </c>
      <c r="E130" s="86">
        <v>8</v>
      </c>
      <c r="F130" s="86">
        <v>81.740800000000135</v>
      </c>
    </row>
    <row r="131" spans="1:6" ht="57.6" outlineLevel="1">
      <c r="A131" s="26" t="s">
        <v>241</v>
      </c>
      <c r="B131" s="27" t="s">
        <v>59</v>
      </c>
      <c r="C131" s="84" t="s">
        <v>499</v>
      </c>
      <c r="D131" s="86">
        <v>14.352020000000005</v>
      </c>
      <c r="E131" s="86">
        <v>105</v>
      </c>
      <c r="F131" s="86">
        <v>1506.9621000000004</v>
      </c>
    </row>
    <row r="132" spans="1:6" ht="115.2" outlineLevel="1">
      <c r="A132" s="26" t="s">
        <v>242</v>
      </c>
      <c r="B132" s="27" t="s">
        <v>61</v>
      </c>
      <c r="C132" s="84" t="s">
        <v>499</v>
      </c>
      <c r="D132" s="86">
        <v>178.10348000000002</v>
      </c>
      <c r="E132" s="86">
        <v>117</v>
      </c>
      <c r="F132" s="86">
        <v>20838.107160000003</v>
      </c>
    </row>
    <row r="133" spans="1:6" outlineLevel="1">
      <c r="A133" s="26" t="s">
        <v>243</v>
      </c>
      <c r="B133" s="27" t="s">
        <v>63</v>
      </c>
      <c r="C133" s="84" t="s">
        <v>499</v>
      </c>
      <c r="D133" s="86">
        <v>109.69500000000001</v>
      </c>
      <c r="E133" s="86">
        <v>10</v>
      </c>
      <c r="F133" s="86">
        <v>1096.95</v>
      </c>
    </row>
    <row r="134" spans="1:6" ht="28.8" outlineLevel="1">
      <c r="A134" s="26" t="s">
        <v>244</v>
      </c>
      <c r="B134" s="27" t="s">
        <v>65</v>
      </c>
      <c r="C134" s="84" t="s">
        <v>500</v>
      </c>
      <c r="D134" s="86">
        <v>189.26250000000002</v>
      </c>
      <c r="E134" s="86">
        <v>2.5499999999999998</v>
      </c>
      <c r="F134" s="86">
        <v>482.61937499999999</v>
      </c>
    </row>
    <row r="135" spans="1:6" ht="100.8" outlineLevel="1">
      <c r="A135" s="26" t="s">
        <v>245</v>
      </c>
      <c r="B135" s="27" t="s">
        <v>67</v>
      </c>
      <c r="C135" s="84" t="s">
        <v>500</v>
      </c>
      <c r="D135" s="86">
        <v>600.69600000000003</v>
      </c>
      <c r="E135" s="86">
        <v>45</v>
      </c>
      <c r="F135" s="86">
        <v>27031.32</v>
      </c>
    </row>
    <row r="136" spans="1:6" ht="129.6" outlineLevel="1">
      <c r="A136" s="26" t="s">
        <v>246</v>
      </c>
      <c r="B136" s="27" t="s">
        <v>72</v>
      </c>
      <c r="C136" s="84" t="s">
        <v>500</v>
      </c>
      <c r="D136" s="86">
        <v>123.60000000000001</v>
      </c>
      <c r="E136" s="86">
        <v>45</v>
      </c>
      <c r="F136" s="86">
        <v>5562</v>
      </c>
    </row>
    <row r="137" spans="1:6" ht="57.6" outlineLevel="1">
      <c r="A137" s="26" t="s">
        <v>247</v>
      </c>
      <c r="B137" s="27" t="s">
        <v>74</v>
      </c>
      <c r="C137" s="84" t="s">
        <v>501</v>
      </c>
      <c r="D137" s="86">
        <v>22453.330912000001</v>
      </c>
      <c r="E137" s="86">
        <v>1.28</v>
      </c>
      <c r="F137" s="86">
        <v>28740.263567360002</v>
      </c>
    </row>
    <row r="138" spans="1:6" ht="86.4" outlineLevel="1">
      <c r="A138" s="26" t="s">
        <v>248</v>
      </c>
      <c r="B138" s="27" t="s">
        <v>84</v>
      </c>
      <c r="C138" s="84" t="s">
        <v>501</v>
      </c>
      <c r="D138" s="86">
        <v>22.247999999999998</v>
      </c>
      <c r="E138" s="86">
        <v>61</v>
      </c>
      <c r="F138" s="86">
        <v>1357.1279999999999</v>
      </c>
    </row>
    <row r="139" spans="1:6" ht="57.6" outlineLevel="1">
      <c r="A139" s="26" t="s">
        <v>249</v>
      </c>
      <c r="B139" s="27" t="s">
        <v>86</v>
      </c>
      <c r="C139" s="84" t="s">
        <v>87</v>
      </c>
      <c r="D139" s="86">
        <v>1483.2</v>
      </c>
      <c r="E139" s="86">
        <v>1.81</v>
      </c>
      <c r="F139" s="86">
        <v>2684.5920000000001</v>
      </c>
    </row>
    <row r="140" spans="1:6" ht="144" outlineLevel="1">
      <c r="A140" s="26" t="s">
        <v>250</v>
      </c>
      <c r="B140" s="27" t="s">
        <v>213</v>
      </c>
      <c r="C140" s="84" t="s">
        <v>500</v>
      </c>
      <c r="D140" s="86">
        <v>120</v>
      </c>
      <c r="E140" s="86">
        <v>22</v>
      </c>
      <c r="F140" s="86">
        <v>2640</v>
      </c>
    </row>
    <row r="141" spans="1:6" ht="28.8" outlineLevel="1">
      <c r="A141" s="26" t="s">
        <v>251</v>
      </c>
      <c r="B141" s="27" t="s">
        <v>91</v>
      </c>
      <c r="C141" s="84" t="s">
        <v>2</v>
      </c>
      <c r="D141" s="86">
        <v>4</v>
      </c>
      <c r="E141" s="86">
        <v>248</v>
      </c>
      <c r="F141" s="86">
        <v>992</v>
      </c>
    </row>
    <row r="142" spans="1:6" outlineLevel="1">
      <c r="A142" s="26" t="s">
        <v>252</v>
      </c>
      <c r="B142" s="27" t="s">
        <v>93</v>
      </c>
      <c r="C142" s="84" t="s">
        <v>2</v>
      </c>
      <c r="D142" s="86">
        <v>4</v>
      </c>
      <c r="E142" s="86">
        <v>80</v>
      </c>
      <c r="F142" s="86">
        <v>320</v>
      </c>
    </row>
    <row r="143" spans="1:6" ht="72" outlineLevel="1">
      <c r="A143" s="26" t="s">
        <v>253</v>
      </c>
      <c r="B143" s="27" t="s">
        <v>99</v>
      </c>
      <c r="C143" s="84" t="s">
        <v>502</v>
      </c>
      <c r="D143" s="86">
        <v>50</v>
      </c>
      <c r="E143" s="86">
        <v>8</v>
      </c>
      <c r="F143" s="86">
        <v>400</v>
      </c>
    </row>
    <row r="144" spans="1:6" outlineLevel="1">
      <c r="A144" s="26" t="s">
        <v>254</v>
      </c>
      <c r="B144" s="27" t="s">
        <v>101</v>
      </c>
      <c r="C144" s="84" t="s">
        <v>2</v>
      </c>
      <c r="D144" s="86">
        <v>4</v>
      </c>
      <c r="E144" s="86">
        <v>58</v>
      </c>
      <c r="F144" s="86">
        <v>232</v>
      </c>
    </row>
    <row r="145" spans="1:6" ht="43.2" outlineLevel="1">
      <c r="A145" s="26" t="s">
        <v>255</v>
      </c>
      <c r="B145" s="27" t="s">
        <v>103</v>
      </c>
      <c r="C145" s="84" t="s">
        <v>2</v>
      </c>
      <c r="D145" s="86">
        <v>4</v>
      </c>
      <c r="E145" s="86">
        <v>225</v>
      </c>
      <c r="F145" s="86">
        <v>900</v>
      </c>
    </row>
    <row r="146" spans="1:6" ht="100.8" outlineLevel="1">
      <c r="A146" s="26" t="s">
        <v>256</v>
      </c>
      <c r="B146" s="27" t="s">
        <v>89</v>
      </c>
      <c r="C146" s="84" t="s">
        <v>500</v>
      </c>
      <c r="D146" s="86">
        <v>70</v>
      </c>
      <c r="E146" s="86">
        <v>40</v>
      </c>
      <c r="F146" s="86">
        <v>2800</v>
      </c>
    </row>
    <row r="147" spans="1:6" ht="216" outlineLevel="1">
      <c r="A147" s="26" t="s">
        <v>257</v>
      </c>
      <c r="B147" s="27" t="s">
        <v>258</v>
      </c>
      <c r="C147" s="84" t="s">
        <v>106</v>
      </c>
      <c r="D147" s="86">
        <v>1</v>
      </c>
      <c r="E147" s="86">
        <v>810</v>
      </c>
      <c r="F147" s="86">
        <v>810</v>
      </c>
    </row>
    <row r="148" spans="1:6" ht="342" customHeight="1" outlineLevel="1">
      <c r="A148" s="26" t="s">
        <v>259</v>
      </c>
      <c r="B148" s="27" t="s">
        <v>503</v>
      </c>
      <c r="C148" s="84" t="s">
        <v>500</v>
      </c>
      <c r="D148" s="86">
        <v>120</v>
      </c>
      <c r="E148" s="86">
        <v>58</v>
      </c>
      <c r="F148" s="86">
        <v>6960</v>
      </c>
    </row>
    <row r="149" spans="1:6" ht="28.8" outlineLevel="1">
      <c r="A149" s="26" t="s">
        <v>260</v>
      </c>
      <c r="B149" s="27" t="s">
        <v>223</v>
      </c>
      <c r="C149" s="84" t="s">
        <v>2</v>
      </c>
      <c r="D149" s="86">
        <v>4</v>
      </c>
      <c r="E149" s="86">
        <v>40</v>
      </c>
      <c r="F149" s="86">
        <v>160</v>
      </c>
    </row>
    <row r="150" spans="1:6" ht="57.6" outlineLevel="1">
      <c r="A150" s="26" t="s">
        <v>261</v>
      </c>
      <c r="B150" s="27" t="s">
        <v>225</v>
      </c>
      <c r="C150" s="84" t="s">
        <v>502</v>
      </c>
      <c r="D150" s="86">
        <v>64</v>
      </c>
      <c r="E150" s="86">
        <v>9.27</v>
      </c>
      <c r="F150" s="86">
        <v>593.28</v>
      </c>
    </row>
    <row r="151" spans="1:6" ht="43.2" outlineLevel="1">
      <c r="A151" s="26" t="s">
        <v>262</v>
      </c>
      <c r="B151" s="27" t="s">
        <v>122</v>
      </c>
      <c r="C151" s="84" t="s">
        <v>502</v>
      </c>
      <c r="D151" s="86">
        <v>28</v>
      </c>
      <c r="E151" s="86">
        <v>25</v>
      </c>
      <c r="F151" s="86">
        <v>700</v>
      </c>
    </row>
    <row r="152" spans="1:6" ht="201.6" outlineLevel="1">
      <c r="A152" s="26" t="s">
        <v>263</v>
      </c>
      <c r="B152" s="27" t="s">
        <v>234</v>
      </c>
      <c r="C152" s="84" t="s">
        <v>2</v>
      </c>
      <c r="D152" s="86">
        <v>1</v>
      </c>
      <c r="E152" s="86">
        <v>4375</v>
      </c>
      <c r="F152" s="86">
        <v>4375</v>
      </c>
    </row>
    <row r="153" spans="1:6" ht="115.2" outlineLevel="1">
      <c r="A153" s="26" t="s">
        <v>264</v>
      </c>
      <c r="B153" s="27" t="s">
        <v>236</v>
      </c>
      <c r="C153" s="84" t="s">
        <v>2</v>
      </c>
      <c r="D153" s="86">
        <v>2</v>
      </c>
      <c r="E153" s="86">
        <v>625</v>
      </c>
      <c r="F153" s="86">
        <v>1250</v>
      </c>
    </row>
    <row r="154" spans="1:6" ht="43.2" outlineLevel="1">
      <c r="A154" s="28" t="s">
        <v>265</v>
      </c>
      <c r="B154" s="29" t="s">
        <v>129</v>
      </c>
      <c r="C154" s="78" t="s">
        <v>500</v>
      </c>
      <c r="D154" s="80">
        <v>10</v>
      </c>
      <c r="E154" s="80">
        <v>225</v>
      </c>
      <c r="F154" s="80">
        <v>2250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showGridLines="0" workbookViewId="0">
      <pane ySplit="2" topLeftCell="A3" activePane="bottomLeft" state="frozen"/>
      <selection pane="bottomLeft" activeCell="J98" sqref="J98"/>
    </sheetView>
  </sheetViews>
  <sheetFormatPr baseColWidth="10" defaultColWidth="11.44140625" defaultRowHeight="14.4" outlineLevelRow="1"/>
  <cols>
    <col min="1" max="1" width="4.5546875" style="38" bestFit="1" customWidth="1"/>
    <col min="2" max="2" width="44.109375" style="8" bestFit="1" customWidth="1"/>
    <col min="3" max="3" width="8.6640625" style="30" bestFit="1" customWidth="1"/>
    <col min="4" max="4" width="7.33203125" style="30" bestFit="1" customWidth="1"/>
    <col min="5" max="5" width="4.21875" style="30" bestFit="1" customWidth="1"/>
    <col min="6" max="6" width="8.5546875" style="30" bestFit="1" customWidth="1"/>
    <col min="7" max="7" width="10.109375" style="30" bestFit="1" customWidth="1"/>
    <col min="8" max="8" width="10.6640625" style="30" bestFit="1" customWidth="1"/>
    <col min="9" max="9" width="13.21875" style="30" bestFit="1" customWidth="1"/>
    <col min="10" max="10" width="10.6640625" style="30" bestFit="1" customWidth="1"/>
    <col min="11" max="12" width="13.21875" style="30" bestFit="1" customWidth="1"/>
    <col min="13" max="16384" width="11.44140625" style="8"/>
  </cols>
  <sheetData>
    <row r="1" spans="1:12">
      <c r="A1" s="36"/>
      <c r="B1" s="6"/>
      <c r="C1" s="5"/>
      <c r="D1" s="5"/>
      <c r="E1" s="5"/>
      <c r="F1" s="5"/>
      <c r="G1" s="5"/>
      <c r="H1" s="194" t="s">
        <v>22</v>
      </c>
      <c r="I1" s="194"/>
      <c r="J1" s="194" t="s">
        <v>26</v>
      </c>
      <c r="K1" s="194"/>
      <c r="L1" s="64" t="s">
        <v>4</v>
      </c>
    </row>
    <row r="2" spans="1:12">
      <c r="A2" s="33" t="s">
        <v>0</v>
      </c>
      <c r="B2" s="126" t="s">
        <v>1</v>
      </c>
      <c r="C2" s="63" t="s">
        <v>20</v>
      </c>
      <c r="D2" s="63" t="s">
        <v>21</v>
      </c>
      <c r="E2" s="63" t="s">
        <v>2</v>
      </c>
      <c r="F2" s="63" t="s">
        <v>3</v>
      </c>
      <c r="G2" s="63" t="s">
        <v>23</v>
      </c>
      <c r="H2" s="63" t="s">
        <v>24</v>
      </c>
      <c r="I2" s="63" t="s">
        <v>25</v>
      </c>
      <c r="J2" s="63" t="s">
        <v>24</v>
      </c>
      <c r="K2" s="63" t="s">
        <v>25</v>
      </c>
      <c r="L2" s="63" t="s">
        <v>25</v>
      </c>
    </row>
    <row r="3" spans="1:12" ht="15" thickBot="1">
      <c r="A3" s="36"/>
      <c r="B3" s="5"/>
      <c r="C3" s="5"/>
      <c r="D3" s="5"/>
      <c r="E3" s="5"/>
      <c r="F3" s="5"/>
      <c r="G3" s="5"/>
      <c r="H3" s="5"/>
      <c r="I3" s="5"/>
      <c r="J3" s="5"/>
      <c r="K3" s="5"/>
      <c r="L3" s="5"/>
    </row>
    <row r="4" spans="1:12" ht="15" thickBot="1">
      <c r="A4" s="37"/>
      <c r="B4" s="34" t="s">
        <v>493</v>
      </c>
      <c r="C4" s="35"/>
      <c r="D4" s="35"/>
      <c r="E4" s="35"/>
      <c r="F4" s="150"/>
      <c r="G4" s="150">
        <f>G88+G6</f>
        <v>556584.4803955626</v>
      </c>
      <c r="H4" s="150"/>
      <c r="I4" s="150">
        <f>I6+I88</f>
        <v>8279548.8961199261</v>
      </c>
      <c r="J4" s="150"/>
      <c r="K4" s="150">
        <f>K88+K6</f>
        <v>3614006.7800000003</v>
      </c>
      <c r="L4" s="151">
        <f>K4+I4</f>
        <v>11893555.676119927</v>
      </c>
    </row>
    <row r="5" spans="1:12">
      <c r="A5" s="36"/>
      <c r="B5" s="5"/>
      <c r="C5" s="5"/>
      <c r="D5" s="5"/>
      <c r="E5" s="5"/>
      <c r="F5" s="5"/>
      <c r="G5" s="5"/>
      <c r="H5" s="5"/>
      <c r="I5" s="5"/>
      <c r="J5" s="5"/>
      <c r="K5" s="5"/>
      <c r="L5" s="5"/>
    </row>
    <row r="6" spans="1:12">
      <c r="A6" s="39" t="s">
        <v>51</v>
      </c>
      <c r="B6" s="40" t="s">
        <v>494</v>
      </c>
      <c r="C6" s="50"/>
      <c r="D6" s="50"/>
      <c r="E6" s="50"/>
      <c r="F6" s="50"/>
      <c r="G6" s="50">
        <f>G22+G38+G54+G70+G86</f>
        <v>498852.81828910258</v>
      </c>
      <c r="H6" s="50"/>
      <c r="I6" s="50">
        <f>I22+I38+I54+I70+I86</f>
        <v>6911520.9859572258</v>
      </c>
      <c r="J6" s="50"/>
      <c r="K6" s="50">
        <f>K22+K38+K54+K70+K86</f>
        <v>2760106.5400000005</v>
      </c>
      <c r="L6" s="50">
        <f>L22+L38+L54+L70+L86</f>
        <v>9671627.5259572249</v>
      </c>
    </row>
    <row r="7" spans="1:12" outlineLevel="1">
      <c r="A7" s="42" t="s">
        <v>53</v>
      </c>
      <c r="B7" s="43" t="s">
        <v>27</v>
      </c>
      <c r="C7" s="51">
        <v>32</v>
      </c>
      <c r="D7" s="56">
        <v>0.375</v>
      </c>
      <c r="E7" s="51" t="s">
        <v>43</v>
      </c>
      <c r="F7" s="51">
        <v>1800</v>
      </c>
      <c r="G7" s="51">
        <v>350242.68952800002</v>
      </c>
      <c r="H7" s="51">
        <v>6</v>
      </c>
      <c r="I7" s="51">
        <f>G7*H7</f>
        <v>2101456.137168</v>
      </c>
      <c r="J7" s="51">
        <v>620.44000000000005</v>
      </c>
      <c r="K7" s="51">
        <f>J7*F7</f>
        <v>1116792</v>
      </c>
      <c r="L7" s="51">
        <f>I7+K7</f>
        <v>3218248.137168</v>
      </c>
    </row>
    <row r="8" spans="1:12" outlineLevel="1">
      <c r="A8" s="44" t="s">
        <v>56</v>
      </c>
      <c r="B8" s="45" t="s">
        <v>28</v>
      </c>
      <c r="C8" s="52">
        <v>32</v>
      </c>
      <c r="D8" s="57">
        <v>0.375</v>
      </c>
      <c r="E8" s="52" t="s">
        <v>2</v>
      </c>
      <c r="F8" s="52">
        <v>36</v>
      </c>
      <c r="G8" s="52">
        <v>17080.319232000002</v>
      </c>
      <c r="H8" s="52">
        <v>30</v>
      </c>
      <c r="I8" s="52">
        <f>G8*H8</f>
        <v>512409.57696000003</v>
      </c>
      <c r="J8" s="52">
        <v>7792.94</v>
      </c>
      <c r="K8" s="52">
        <f t="shared" ref="K8:K21" si="0">J8*F8</f>
        <v>280545.83999999997</v>
      </c>
      <c r="L8" s="52">
        <f t="shared" ref="L8:L21" si="1">I8+K8</f>
        <v>792955.41696000006</v>
      </c>
    </row>
    <row r="9" spans="1:12" outlineLevel="1">
      <c r="A9" s="44" t="s">
        <v>58</v>
      </c>
      <c r="B9" s="45" t="s">
        <v>29</v>
      </c>
      <c r="C9" s="52">
        <v>32</v>
      </c>
      <c r="D9" s="57">
        <v>0.375</v>
      </c>
      <c r="E9" s="52" t="s">
        <v>2</v>
      </c>
      <c r="F9" s="52">
        <v>32</v>
      </c>
      <c r="G9" s="52">
        <v>20243.341271040001</v>
      </c>
      <c r="H9" s="52">
        <v>30</v>
      </c>
      <c r="I9" s="52">
        <f>G9*H9</f>
        <v>607300.23813119996</v>
      </c>
      <c r="J9" s="52">
        <v>11689.41</v>
      </c>
      <c r="K9" s="52">
        <f t="shared" si="0"/>
        <v>374061.12</v>
      </c>
      <c r="L9" s="52">
        <f t="shared" si="1"/>
        <v>981361.35813119996</v>
      </c>
    </row>
    <row r="10" spans="1:12" outlineLevel="1">
      <c r="A10" s="44" t="s">
        <v>60</v>
      </c>
      <c r="B10" s="45" t="s">
        <v>30</v>
      </c>
      <c r="C10" s="52">
        <v>32</v>
      </c>
      <c r="D10" s="57"/>
      <c r="E10" s="52" t="s">
        <v>2</v>
      </c>
      <c r="F10" s="52">
        <v>8</v>
      </c>
      <c r="G10" s="52">
        <v>3440</v>
      </c>
      <c r="H10" s="52">
        <v>25</v>
      </c>
      <c r="I10" s="52">
        <f>G10*H10</f>
        <v>86000</v>
      </c>
      <c r="J10" s="52">
        <v>3896.47</v>
      </c>
      <c r="K10" s="52">
        <f t="shared" si="0"/>
        <v>31171.759999999998</v>
      </c>
      <c r="L10" s="52">
        <f t="shared" si="1"/>
        <v>117171.76</v>
      </c>
    </row>
    <row r="11" spans="1:12" outlineLevel="1">
      <c r="A11" s="44" t="s">
        <v>62</v>
      </c>
      <c r="B11" s="45" t="s">
        <v>31</v>
      </c>
      <c r="C11" s="52">
        <v>32</v>
      </c>
      <c r="D11" s="57"/>
      <c r="E11" s="52" t="s">
        <v>2</v>
      </c>
      <c r="F11" s="52">
        <v>80</v>
      </c>
      <c r="G11" s="52">
        <v>15200</v>
      </c>
      <c r="H11" s="52">
        <v>40</v>
      </c>
      <c r="I11" s="52">
        <f>G11*H11</f>
        <v>608000</v>
      </c>
      <c r="J11" s="52">
        <v>3896.47</v>
      </c>
      <c r="K11" s="52">
        <f t="shared" si="0"/>
        <v>311717.59999999998</v>
      </c>
      <c r="L11" s="52">
        <f t="shared" si="1"/>
        <v>919717.6</v>
      </c>
    </row>
    <row r="12" spans="1:12" outlineLevel="1">
      <c r="A12" s="44" t="s">
        <v>64</v>
      </c>
      <c r="B12" s="45" t="s">
        <v>32</v>
      </c>
      <c r="C12" s="52">
        <v>32</v>
      </c>
      <c r="D12" s="57"/>
      <c r="E12" s="52" t="s">
        <v>2</v>
      </c>
      <c r="F12" s="52">
        <v>4</v>
      </c>
      <c r="G12" s="52"/>
      <c r="H12" s="52">
        <v>52000</v>
      </c>
      <c r="I12" s="52">
        <f>H12*F12</f>
        <v>208000</v>
      </c>
      <c r="J12" s="52">
        <v>1744.89</v>
      </c>
      <c r="K12" s="52">
        <f t="shared" si="0"/>
        <v>6979.56</v>
      </c>
      <c r="L12" s="52">
        <f t="shared" si="1"/>
        <v>214979.56</v>
      </c>
    </row>
    <row r="13" spans="1:12" outlineLevel="1">
      <c r="A13" s="44" t="s">
        <v>66</v>
      </c>
      <c r="B13" s="45" t="s">
        <v>33</v>
      </c>
      <c r="C13" s="52">
        <v>32</v>
      </c>
      <c r="D13" s="57"/>
      <c r="E13" s="52" t="s">
        <v>2</v>
      </c>
      <c r="F13" s="52">
        <v>0</v>
      </c>
      <c r="G13" s="52"/>
      <c r="H13" s="52"/>
      <c r="I13" s="52">
        <v>0</v>
      </c>
      <c r="J13" s="52">
        <v>2326.5300000000002</v>
      </c>
      <c r="K13" s="52">
        <f t="shared" si="0"/>
        <v>0</v>
      </c>
      <c r="L13" s="52">
        <f t="shared" si="1"/>
        <v>0</v>
      </c>
    </row>
    <row r="14" spans="1:12" outlineLevel="1">
      <c r="A14" s="44" t="s">
        <v>68</v>
      </c>
      <c r="B14" s="45" t="s">
        <v>34</v>
      </c>
      <c r="C14" s="52">
        <v>32</v>
      </c>
      <c r="D14" s="57"/>
      <c r="E14" s="52" t="s">
        <v>2</v>
      </c>
      <c r="F14" s="52">
        <v>8</v>
      </c>
      <c r="G14" s="52"/>
      <c r="H14" s="52">
        <v>60000</v>
      </c>
      <c r="I14" s="52">
        <f>H14*F14</f>
        <v>480000</v>
      </c>
      <c r="J14" s="52">
        <v>2326.5300000000002</v>
      </c>
      <c r="K14" s="52">
        <f t="shared" si="0"/>
        <v>18612.240000000002</v>
      </c>
      <c r="L14" s="52">
        <f t="shared" si="1"/>
        <v>498612.24</v>
      </c>
    </row>
    <row r="15" spans="1:12" outlineLevel="1">
      <c r="A15" s="44" t="s">
        <v>70</v>
      </c>
      <c r="B15" s="45" t="s">
        <v>35</v>
      </c>
      <c r="C15" s="52">
        <v>32</v>
      </c>
      <c r="D15" s="57"/>
      <c r="E15" s="52" t="s">
        <v>2</v>
      </c>
      <c r="F15" s="52">
        <v>4</v>
      </c>
      <c r="G15" s="52" t="s">
        <v>44</v>
      </c>
      <c r="H15" s="52">
        <v>2000</v>
      </c>
      <c r="I15" s="52">
        <f>H15*F15</f>
        <v>8000</v>
      </c>
      <c r="J15" s="52">
        <v>1744.89</v>
      </c>
      <c r="K15" s="52">
        <f t="shared" si="0"/>
        <v>6979.56</v>
      </c>
      <c r="L15" s="52">
        <f t="shared" si="1"/>
        <v>14979.560000000001</v>
      </c>
    </row>
    <row r="16" spans="1:12" outlineLevel="1">
      <c r="A16" s="44" t="s">
        <v>71</v>
      </c>
      <c r="B16" s="45" t="s">
        <v>36</v>
      </c>
      <c r="C16" s="52">
        <v>32</v>
      </c>
      <c r="D16" s="57"/>
      <c r="E16" s="52" t="s">
        <v>2</v>
      </c>
      <c r="F16" s="52">
        <v>4</v>
      </c>
      <c r="G16" s="52" t="s">
        <v>44</v>
      </c>
      <c r="H16" s="52">
        <v>4000</v>
      </c>
      <c r="I16" s="52">
        <f>H16*F16</f>
        <v>16000</v>
      </c>
      <c r="J16" s="52">
        <v>581.63</v>
      </c>
      <c r="K16" s="52">
        <f t="shared" si="0"/>
        <v>2326.52</v>
      </c>
      <c r="L16" s="52">
        <f t="shared" si="1"/>
        <v>18326.52</v>
      </c>
    </row>
    <row r="17" spans="1:12" outlineLevel="1">
      <c r="A17" s="44" t="s">
        <v>73</v>
      </c>
      <c r="B17" s="45" t="s">
        <v>37</v>
      </c>
      <c r="C17" s="52">
        <v>32</v>
      </c>
      <c r="D17" s="57"/>
      <c r="E17" s="52" t="s">
        <v>2</v>
      </c>
      <c r="F17" s="52">
        <v>0</v>
      </c>
      <c r="G17" s="52"/>
      <c r="H17" s="52">
        <v>85000</v>
      </c>
      <c r="I17" s="52">
        <f>H17*F17</f>
        <v>0</v>
      </c>
      <c r="J17" s="52">
        <v>1744.89</v>
      </c>
      <c r="K17" s="52">
        <f t="shared" si="0"/>
        <v>0</v>
      </c>
      <c r="L17" s="52">
        <f t="shared" si="1"/>
        <v>0</v>
      </c>
    </row>
    <row r="18" spans="1:12" outlineLevel="1">
      <c r="A18" s="44" t="s">
        <v>75</v>
      </c>
      <c r="B18" s="45" t="s">
        <v>38</v>
      </c>
      <c r="C18" s="52">
        <v>32</v>
      </c>
      <c r="D18" s="57"/>
      <c r="E18" s="52" t="s">
        <v>2</v>
      </c>
      <c r="F18" s="52">
        <v>12</v>
      </c>
      <c r="G18" s="52"/>
      <c r="H18" s="52">
        <v>75000</v>
      </c>
      <c r="I18" s="52">
        <f>H18*F18</f>
        <v>900000</v>
      </c>
      <c r="J18" s="52">
        <v>1744.89</v>
      </c>
      <c r="K18" s="52">
        <f t="shared" si="0"/>
        <v>20938.68</v>
      </c>
      <c r="L18" s="52">
        <f t="shared" si="1"/>
        <v>920938.68</v>
      </c>
    </row>
    <row r="19" spans="1:12" outlineLevel="1">
      <c r="A19" s="44" t="s">
        <v>77</v>
      </c>
      <c r="B19" s="45" t="s">
        <v>39</v>
      </c>
      <c r="C19" s="52"/>
      <c r="D19" s="57"/>
      <c r="E19" s="52"/>
      <c r="F19" s="52"/>
      <c r="G19" s="52">
        <v>72000</v>
      </c>
      <c r="H19" s="52">
        <v>1</v>
      </c>
      <c r="I19" s="52">
        <f>H19*G19</f>
        <v>72000</v>
      </c>
      <c r="J19" s="52">
        <v>4.09</v>
      </c>
      <c r="K19" s="52">
        <f>G19*J19</f>
        <v>294480</v>
      </c>
      <c r="L19" s="52">
        <f t="shared" si="1"/>
        <v>366480</v>
      </c>
    </row>
    <row r="20" spans="1:12" outlineLevel="1">
      <c r="A20" s="44" t="s">
        <v>79</v>
      </c>
      <c r="B20" s="45" t="s">
        <v>40</v>
      </c>
      <c r="C20" s="52"/>
      <c r="D20" s="57"/>
      <c r="E20" s="52" t="s">
        <v>2</v>
      </c>
      <c r="F20" s="52">
        <v>2240</v>
      </c>
      <c r="G20" s="52"/>
      <c r="H20" s="52">
        <v>18</v>
      </c>
      <c r="I20" s="52">
        <f>H20*F20</f>
        <v>40320</v>
      </c>
      <c r="J20" s="52"/>
      <c r="K20" s="52">
        <f t="shared" si="0"/>
        <v>0</v>
      </c>
      <c r="L20" s="52">
        <f t="shared" si="1"/>
        <v>40320</v>
      </c>
    </row>
    <row r="21" spans="1:12" outlineLevel="1">
      <c r="A21" s="44" t="s">
        <v>81</v>
      </c>
      <c r="B21" s="45" t="s">
        <v>41</v>
      </c>
      <c r="C21" s="52"/>
      <c r="D21" s="57"/>
      <c r="E21" s="52" t="s">
        <v>2</v>
      </c>
      <c r="F21" s="52">
        <v>80</v>
      </c>
      <c r="G21" s="52"/>
      <c r="H21" s="52">
        <v>120</v>
      </c>
      <c r="I21" s="52">
        <f>H21*F21</f>
        <v>9600</v>
      </c>
      <c r="J21" s="52"/>
      <c r="K21" s="52">
        <f t="shared" si="0"/>
        <v>0</v>
      </c>
      <c r="L21" s="52">
        <f t="shared" si="1"/>
        <v>9600</v>
      </c>
    </row>
    <row r="22" spans="1:12" outlineLevel="1">
      <c r="A22" s="48"/>
      <c r="B22" s="49" t="s">
        <v>42</v>
      </c>
      <c r="C22" s="53"/>
      <c r="D22" s="58"/>
      <c r="E22" s="53"/>
      <c r="F22" s="53"/>
      <c r="G22" s="53">
        <f>SUM(G7:G14,G17:G21)</f>
        <v>478206.35003104003</v>
      </c>
      <c r="H22" s="53"/>
      <c r="I22" s="53">
        <f>SUM(I7:I21)</f>
        <v>5649085.9522591997</v>
      </c>
      <c r="J22" s="53"/>
      <c r="K22" s="53">
        <f>SUM(K7:K21)</f>
        <v>2464604.8800000004</v>
      </c>
      <c r="L22" s="53">
        <f>SUM(L7:L21)</f>
        <v>8113690.8322591977</v>
      </c>
    </row>
    <row r="23" spans="1:12" outlineLevel="1">
      <c r="A23" s="44" t="s">
        <v>83</v>
      </c>
      <c r="B23" s="45" t="s">
        <v>27</v>
      </c>
      <c r="C23" s="52">
        <v>8</v>
      </c>
      <c r="D23" s="57">
        <v>0.375</v>
      </c>
      <c r="E23" s="52" t="s">
        <v>43</v>
      </c>
      <c r="F23" s="52">
        <v>150</v>
      </c>
      <c r="G23" s="52">
        <v>7296.7226984999988</v>
      </c>
      <c r="H23" s="52">
        <v>26</v>
      </c>
      <c r="I23" s="52">
        <f>H23*G23</f>
        <v>189714.79016099998</v>
      </c>
      <c r="J23" s="52">
        <v>199.45</v>
      </c>
      <c r="K23" s="52">
        <f t="shared" ref="K23:K34" si="2">J23*F23</f>
        <v>29917.5</v>
      </c>
      <c r="L23" s="52">
        <f>K23+I23</f>
        <v>219632.29016099998</v>
      </c>
    </row>
    <row r="24" spans="1:12" outlineLevel="1">
      <c r="A24" s="44" t="s">
        <v>85</v>
      </c>
      <c r="B24" s="45" t="s">
        <v>28</v>
      </c>
      <c r="C24" s="52">
        <v>8</v>
      </c>
      <c r="D24" s="57">
        <v>0.375</v>
      </c>
      <c r="E24" s="52" t="s">
        <v>2</v>
      </c>
      <c r="F24" s="52">
        <v>18</v>
      </c>
      <c r="G24" s="52">
        <v>533.75997600000005</v>
      </c>
      <c r="H24" s="52">
        <v>80</v>
      </c>
      <c r="I24" s="52">
        <f t="shared" ref="I24:I27" si="3">H24*G24</f>
        <v>42700.798080000008</v>
      </c>
      <c r="J24" s="52">
        <v>1948.24</v>
      </c>
      <c r="K24" s="52">
        <f t="shared" si="2"/>
        <v>35068.32</v>
      </c>
      <c r="L24" s="52">
        <f t="shared" ref="L24:L37" si="4">K24+I24</f>
        <v>77769.118080000015</v>
      </c>
    </row>
    <row r="25" spans="1:12" outlineLevel="1">
      <c r="A25" s="44" t="s">
        <v>88</v>
      </c>
      <c r="B25" s="45" t="s">
        <v>29</v>
      </c>
      <c r="C25" s="52">
        <v>8</v>
      </c>
      <c r="D25" s="57">
        <v>0.375</v>
      </c>
      <c r="E25" s="52" t="s">
        <v>2</v>
      </c>
      <c r="F25" s="52">
        <v>10</v>
      </c>
      <c r="G25" s="52">
        <v>395.37775920000007</v>
      </c>
      <c r="H25" s="52">
        <v>80</v>
      </c>
      <c r="I25" s="52">
        <f t="shared" si="3"/>
        <v>31630.220736000007</v>
      </c>
      <c r="J25" s="52">
        <v>2922.35</v>
      </c>
      <c r="K25" s="52">
        <f t="shared" si="2"/>
        <v>29223.5</v>
      </c>
      <c r="L25" s="52">
        <f t="shared" si="4"/>
        <v>60853.720736000003</v>
      </c>
    </row>
    <row r="26" spans="1:12" outlineLevel="1">
      <c r="A26" s="44" t="s">
        <v>90</v>
      </c>
      <c r="B26" s="45" t="s">
        <v>30</v>
      </c>
      <c r="C26" s="52">
        <v>8</v>
      </c>
      <c r="D26" s="57"/>
      <c r="E26" s="52" t="s">
        <v>2</v>
      </c>
      <c r="F26" s="52">
        <v>8</v>
      </c>
      <c r="G26" s="52">
        <v>168</v>
      </c>
      <c r="H26" s="52">
        <v>50</v>
      </c>
      <c r="I26" s="52">
        <f t="shared" si="3"/>
        <v>8400</v>
      </c>
      <c r="J26" s="52">
        <v>974.12</v>
      </c>
      <c r="K26" s="52">
        <f t="shared" si="2"/>
        <v>7792.96</v>
      </c>
      <c r="L26" s="52">
        <f t="shared" si="4"/>
        <v>16192.96</v>
      </c>
    </row>
    <row r="27" spans="1:12" outlineLevel="1">
      <c r="A27" s="44" t="s">
        <v>92</v>
      </c>
      <c r="B27" s="45" t="s">
        <v>31</v>
      </c>
      <c r="C27" s="52">
        <v>8</v>
      </c>
      <c r="D27" s="57"/>
      <c r="E27" s="52" t="s">
        <v>2</v>
      </c>
      <c r="F27" s="52">
        <v>44</v>
      </c>
      <c r="G27" s="52">
        <v>1320</v>
      </c>
      <c r="H27" s="52">
        <v>80</v>
      </c>
      <c r="I27" s="52">
        <f t="shared" si="3"/>
        <v>105600</v>
      </c>
      <c r="J27" s="52">
        <v>974.12</v>
      </c>
      <c r="K27" s="52">
        <f t="shared" si="2"/>
        <v>42861.279999999999</v>
      </c>
      <c r="L27" s="52">
        <f t="shared" si="4"/>
        <v>148461.28</v>
      </c>
    </row>
    <row r="28" spans="1:12" outlineLevel="1">
      <c r="A28" s="44" t="s">
        <v>94</v>
      </c>
      <c r="B28" s="45" t="s">
        <v>32</v>
      </c>
      <c r="C28" s="52">
        <v>8</v>
      </c>
      <c r="D28" s="57"/>
      <c r="E28" s="52" t="s">
        <v>2</v>
      </c>
      <c r="F28" s="52">
        <v>6</v>
      </c>
      <c r="G28" s="52"/>
      <c r="H28" s="52">
        <v>15000</v>
      </c>
      <c r="I28" s="52">
        <f>H28*F28</f>
        <v>90000</v>
      </c>
      <c r="J28" s="52">
        <v>320.95</v>
      </c>
      <c r="K28" s="52">
        <f t="shared" si="2"/>
        <v>1925.6999999999998</v>
      </c>
      <c r="L28" s="52">
        <f t="shared" si="4"/>
        <v>91925.7</v>
      </c>
    </row>
    <row r="29" spans="1:12" outlineLevel="1">
      <c r="A29" s="44" t="s">
        <v>96</v>
      </c>
      <c r="B29" s="45" t="s">
        <v>33</v>
      </c>
      <c r="C29" s="52">
        <v>8</v>
      </c>
      <c r="D29" s="57"/>
      <c r="E29" s="52" t="s">
        <v>2</v>
      </c>
      <c r="F29" s="52">
        <v>0</v>
      </c>
      <c r="G29" s="52"/>
      <c r="H29" s="52"/>
      <c r="I29" s="52">
        <v>0</v>
      </c>
      <c r="J29" s="52">
        <v>427.94</v>
      </c>
      <c r="K29" s="52">
        <f t="shared" si="2"/>
        <v>0</v>
      </c>
      <c r="L29" s="52">
        <f t="shared" si="4"/>
        <v>0</v>
      </c>
    </row>
    <row r="30" spans="1:12" outlineLevel="1">
      <c r="A30" s="44" t="s">
        <v>98</v>
      </c>
      <c r="B30" s="45" t="s">
        <v>34</v>
      </c>
      <c r="C30" s="52">
        <v>8</v>
      </c>
      <c r="D30" s="57"/>
      <c r="E30" s="52" t="s">
        <v>2</v>
      </c>
      <c r="F30" s="52">
        <v>3</v>
      </c>
      <c r="G30" s="52"/>
      <c r="H30" s="52">
        <v>25000</v>
      </c>
      <c r="I30" s="52">
        <f>H30*F30</f>
        <v>75000</v>
      </c>
      <c r="J30" s="52">
        <v>427.94</v>
      </c>
      <c r="K30" s="52">
        <f t="shared" si="2"/>
        <v>1283.82</v>
      </c>
      <c r="L30" s="52">
        <f t="shared" si="4"/>
        <v>76283.820000000007</v>
      </c>
    </row>
    <row r="31" spans="1:12" outlineLevel="1">
      <c r="A31" s="44" t="s">
        <v>100</v>
      </c>
      <c r="B31" s="45" t="s">
        <v>35</v>
      </c>
      <c r="C31" s="52">
        <v>8</v>
      </c>
      <c r="D31" s="57"/>
      <c r="E31" s="52" t="s">
        <v>2</v>
      </c>
      <c r="F31" s="52">
        <v>0</v>
      </c>
      <c r="G31" s="52" t="s">
        <v>44</v>
      </c>
      <c r="H31" s="52"/>
      <c r="I31" s="52">
        <v>0</v>
      </c>
      <c r="J31" s="52">
        <v>320.95</v>
      </c>
      <c r="K31" s="52">
        <f t="shared" si="2"/>
        <v>0</v>
      </c>
      <c r="L31" s="52">
        <f t="shared" si="4"/>
        <v>0</v>
      </c>
    </row>
    <row r="32" spans="1:12" outlineLevel="1">
      <c r="A32" s="44" t="s">
        <v>102</v>
      </c>
      <c r="B32" s="45" t="s">
        <v>36</v>
      </c>
      <c r="C32" s="52">
        <v>8</v>
      </c>
      <c r="D32" s="57"/>
      <c r="E32" s="52" t="s">
        <v>2</v>
      </c>
      <c r="F32" s="52">
        <v>0</v>
      </c>
      <c r="G32" s="52" t="s">
        <v>44</v>
      </c>
      <c r="H32" s="52"/>
      <c r="I32" s="52">
        <v>0</v>
      </c>
      <c r="J32" s="52">
        <v>106.98</v>
      </c>
      <c r="K32" s="52">
        <f t="shared" si="2"/>
        <v>0</v>
      </c>
      <c r="L32" s="52">
        <f t="shared" si="4"/>
        <v>0</v>
      </c>
    </row>
    <row r="33" spans="1:12" outlineLevel="1">
      <c r="A33" s="44" t="s">
        <v>104</v>
      </c>
      <c r="B33" s="45" t="s">
        <v>37</v>
      </c>
      <c r="C33" s="52">
        <v>8</v>
      </c>
      <c r="D33" s="57"/>
      <c r="E33" s="52" t="s">
        <v>2</v>
      </c>
      <c r="F33" s="52">
        <v>16</v>
      </c>
      <c r="G33" s="52"/>
      <c r="H33" s="52">
        <v>15000</v>
      </c>
      <c r="I33" s="52">
        <f>H33*F33</f>
        <v>240000</v>
      </c>
      <c r="J33" s="52">
        <v>320.95</v>
      </c>
      <c r="K33" s="52">
        <f t="shared" si="2"/>
        <v>5135.2</v>
      </c>
      <c r="L33" s="52">
        <f t="shared" si="4"/>
        <v>245135.2</v>
      </c>
    </row>
    <row r="34" spans="1:12" outlineLevel="1">
      <c r="A34" s="44" t="s">
        <v>107</v>
      </c>
      <c r="B34" s="45" t="s">
        <v>38</v>
      </c>
      <c r="C34" s="52">
        <v>8</v>
      </c>
      <c r="D34" s="57"/>
      <c r="E34" s="52" t="s">
        <v>2</v>
      </c>
      <c r="F34" s="52">
        <v>0</v>
      </c>
      <c r="G34" s="52"/>
      <c r="H34" s="52"/>
      <c r="I34" s="52">
        <v>0</v>
      </c>
      <c r="J34" s="52">
        <v>320.95</v>
      </c>
      <c r="K34" s="52">
        <f t="shared" si="2"/>
        <v>0</v>
      </c>
      <c r="L34" s="52">
        <f t="shared" si="4"/>
        <v>0</v>
      </c>
    </row>
    <row r="35" spans="1:12" outlineLevel="1">
      <c r="A35" s="44" t="s">
        <v>109</v>
      </c>
      <c r="B35" s="45" t="s">
        <v>39</v>
      </c>
      <c r="C35" s="52"/>
      <c r="D35" s="57"/>
      <c r="E35" s="52"/>
      <c r="F35" s="52"/>
      <c r="G35" s="52">
        <v>1500</v>
      </c>
      <c r="H35" s="52">
        <v>1</v>
      </c>
      <c r="I35" s="52">
        <v>0</v>
      </c>
      <c r="J35" s="52">
        <v>4.09</v>
      </c>
      <c r="K35" s="52">
        <f>J35*G35</f>
        <v>6135</v>
      </c>
      <c r="L35" s="52">
        <f t="shared" si="4"/>
        <v>6135</v>
      </c>
    </row>
    <row r="36" spans="1:12" outlineLevel="1">
      <c r="A36" s="44" t="s">
        <v>111</v>
      </c>
      <c r="B36" s="45" t="s">
        <v>40</v>
      </c>
      <c r="C36" s="52"/>
      <c r="D36" s="57"/>
      <c r="E36" s="52" t="s">
        <v>2</v>
      </c>
      <c r="F36" s="52">
        <v>352</v>
      </c>
      <c r="G36" s="52"/>
      <c r="H36" s="52">
        <v>10</v>
      </c>
      <c r="I36" s="52">
        <f>H36*F36</f>
        <v>3520</v>
      </c>
      <c r="J36" s="52"/>
      <c r="K36" s="52">
        <f>J36*F36</f>
        <v>0</v>
      </c>
      <c r="L36" s="52">
        <f t="shared" si="4"/>
        <v>3520</v>
      </c>
    </row>
    <row r="37" spans="1:12" outlineLevel="1">
      <c r="A37" s="44" t="s">
        <v>113</v>
      </c>
      <c r="B37" s="45" t="s">
        <v>41</v>
      </c>
      <c r="C37" s="52"/>
      <c r="D37" s="57"/>
      <c r="E37" s="52" t="s">
        <v>2</v>
      </c>
      <c r="F37" s="52">
        <v>44</v>
      </c>
      <c r="G37" s="52"/>
      <c r="H37" s="52">
        <v>50</v>
      </c>
      <c r="I37" s="52">
        <f>H37*F37</f>
        <v>2200</v>
      </c>
      <c r="J37" s="52"/>
      <c r="K37" s="52">
        <f>J37*F37</f>
        <v>0</v>
      </c>
      <c r="L37" s="52">
        <f t="shared" si="4"/>
        <v>2200</v>
      </c>
    </row>
    <row r="38" spans="1:12" outlineLevel="1">
      <c r="A38" s="48"/>
      <c r="B38" s="49" t="s">
        <v>42</v>
      </c>
      <c r="C38" s="53"/>
      <c r="D38" s="58"/>
      <c r="E38" s="53"/>
      <c r="F38" s="53"/>
      <c r="G38" s="53">
        <f>SUM(G23:G27,G33:G37)</f>
        <v>11213.8604337</v>
      </c>
      <c r="H38" s="53"/>
      <c r="I38" s="53">
        <v>788765.80897699995</v>
      </c>
      <c r="J38" s="53"/>
      <c r="K38" s="53">
        <f>SUM(K23:K37)</f>
        <v>159343.28000000003</v>
      </c>
      <c r="L38" s="53">
        <f>SUM(L23:L37)</f>
        <v>948109.08897699998</v>
      </c>
    </row>
    <row r="39" spans="1:12" outlineLevel="1">
      <c r="A39" s="44" t="s">
        <v>115</v>
      </c>
      <c r="B39" s="45" t="s">
        <v>27</v>
      </c>
      <c r="C39" s="52">
        <v>6</v>
      </c>
      <c r="D39" s="57">
        <v>0.375</v>
      </c>
      <c r="E39" s="52" t="s">
        <v>43</v>
      </c>
      <c r="F39" s="52">
        <v>120</v>
      </c>
      <c r="G39" s="52">
        <v>4378.0336190999988</v>
      </c>
      <c r="H39" s="52">
        <v>26</v>
      </c>
      <c r="I39" s="52">
        <f>H39*G39</f>
        <v>113828.87409659996</v>
      </c>
      <c r="J39" s="52">
        <v>139.5</v>
      </c>
      <c r="K39" s="52">
        <f>J39*F39</f>
        <v>16740</v>
      </c>
      <c r="L39" s="52">
        <f>I39+K39</f>
        <v>130568.87409659996</v>
      </c>
    </row>
    <row r="40" spans="1:12" outlineLevel="1">
      <c r="A40" s="44" t="s">
        <v>117</v>
      </c>
      <c r="B40" s="45" t="s">
        <v>28</v>
      </c>
      <c r="C40" s="52">
        <v>6</v>
      </c>
      <c r="D40" s="57">
        <v>0.375</v>
      </c>
      <c r="E40" s="52" t="s">
        <v>2</v>
      </c>
      <c r="F40" s="52">
        <v>16</v>
      </c>
      <c r="G40" s="52">
        <v>266.87998800000003</v>
      </c>
      <c r="H40" s="52">
        <v>80</v>
      </c>
      <c r="I40" s="52">
        <f t="shared" ref="I40:I43" si="5">H40*G40</f>
        <v>21350.399040000004</v>
      </c>
      <c r="J40" s="52">
        <v>1461.18</v>
      </c>
      <c r="K40" s="52">
        <f t="shared" ref="K40:K50" si="6">J40*F40</f>
        <v>23378.880000000001</v>
      </c>
      <c r="L40" s="52">
        <f t="shared" ref="L40:L53" si="7">I40+K40</f>
        <v>44729.279040000009</v>
      </c>
    </row>
    <row r="41" spans="1:12" outlineLevel="1">
      <c r="A41" s="44" t="s">
        <v>119</v>
      </c>
      <c r="B41" s="45" t="s">
        <v>29</v>
      </c>
      <c r="C41" s="52">
        <v>6</v>
      </c>
      <c r="D41" s="57">
        <v>0.375</v>
      </c>
      <c r="E41" s="52" t="s">
        <v>2</v>
      </c>
      <c r="F41" s="52">
        <v>8</v>
      </c>
      <c r="G41" s="52">
        <v>177.91999164000001</v>
      </c>
      <c r="H41" s="52">
        <v>80</v>
      </c>
      <c r="I41" s="52">
        <f t="shared" si="5"/>
        <v>14233.599331200001</v>
      </c>
      <c r="J41" s="52">
        <v>2191.7600000000002</v>
      </c>
      <c r="K41" s="52">
        <f t="shared" si="6"/>
        <v>17534.080000000002</v>
      </c>
      <c r="L41" s="52">
        <f t="shared" si="7"/>
        <v>31767.679331200001</v>
      </c>
    </row>
    <row r="42" spans="1:12" outlineLevel="1">
      <c r="A42" s="44" t="s">
        <v>121</v>
      </c>
      <c r="B42" s="45" t="s">
        <v>30</v>
      </c>
      <c r="C42" s="52">
        <v>6</v>
      </c>
      <c r="D42" s="57"/>
      <c r="E42" s="52" t="s">
        <v>2</v>
      </c>
      <c r="F42" s="52">
        <v>8</v>
      </c>
      <c r="G42" s="52">
        <v>96</v>
      </c>
      <c r="H42" s="52">
        <v>50</v>
      </c>
      <c r="I42" s="52">
        <f t="shared" si="5"/>
        <v>4800</v>
      </c>
      <c r="J42" s="52">
        <v>730.59</v>
      </c>
      <c r="K42" s="52">
        <f t="shared" si="6"/>
        <v>5844.72</v>
      </c>
      <c r="L42" s="52">
        <f t="shared" si="7"/>
        <v>10644.720000000001</v>
      </c>
    </row>
    <row r="43" spans="1:12" outlineLevel="1">
      <c r="A43" s="44" t="s">
        <v>124</v>
      </c>
      <c r="B43" s="45" t="s">
        <v>31</v>
      </c>
      <c r="C43" s="52">
        <v>6</v>
      </c>
      <c r="D43" s="57"/>
      <c r="E43" s="52" t="s">
        <v>2</v>
      </c>
      <c r="F43" s="52">
        <v>8</v>
      </c>
      <c r="G43" s="52">
        <v>152</v>
      </c>
      <c r="H43" s="52">
        <v>80</v>
      </c>
      <c r="I43" s="52">
        <f t="shared" si="5"/>
        <v>12160</v>
      </c>
      <c r="J43" s="52">
        <v>730.59</v>
      </c>
      <c r="K43" s="52">
        <f t="shared" si="6"/>
        <v>5844.72</v>
      </c>
      <c r="L43" s="52">
        <f t="shared" si="7"/>
        <v>18004.72</v>
      </c>
    </row>
    <row r="44" spans="1:12" outlineLevel="1">
      <c r="A44" s="44" t="s">
        <v>126</v>
      </c>
      <c r="B44" s="45" t="s">
        <v>32</v>
      </c>
      <c r="C44" s="52">
        <v>6</v>
      </c>
      <c r="D44" s="57"/>
      <c r="E44" s="52" t="s">
        <v>2</v>
      </c>
      <c r="F44" s="52">
        <v>6</v>
      </c>
      <c r="G44" s="52"/>
      <c r="H44" s="52">
        <v>8000</v>
      </c>
      <c r="I44" s="52">
        <f>H44*F44</f>
        <v>48000</v>
      </c>
      <c r="J44" s="52">
        <v>254.94</v>
      </c>
      <c r="K44" s="52">
        <f t="shared" si="6"/>
        <v>1529.6399999999999</v>
      </c>
      <c r="L44" s="52">
        <f t="shared" si="7"/>
        <v>49529.64</v>
      </c>
    </row>
    <row r="45" spans="1:12" outlineLevel="1">
      <c r="A45" s="44" t="s">
        <v>128</v>
      </c>
      <c r="B45" s="45" t="s">
        <v>33</v>
      </c>
      <c r="C45" s="52">
        <v>6</v>
      </c>
      <c r="D45" s="57"/>
      <c r="E45" s="52" t="s">
        <v>2</v>
      </c>
      <c r="F45" s="52">
        <v>2</v>
      </c>
      <c r="G45" s="52"/>
      <c r="H45" s="52">
        <v>10000</v>
      </c>
      <c r="I45" s="52">
        <f>H45*F45</f>
        <v>20000</v>
      </c>
      <c r="J45" s="52">
        <v>339.92</v>
      </c>
      <c r="K45" s="52">
        <f t="shared" si="6"/>
        <v>679.84</v>
      </c>
      <c r="L45" s="52">
        <f t="shared" si="7"/>
        <v>20679.84</v>
      </c>
    </row>
    <row r="46" spans="1:12" outlineLevel="1">
      <c r="A46" s="44" t="s">
        <v>455</v>
      </c>
      <c r="B46" s="45" t="s">
        <v>34</v>
      </c>
      <c r="C46" s="52">
        <v>6</v>
      </c>
      <c r="D46" s="57"/>
      <c r="E46" s="52" t="s">
        <v>2</v>
      </c>
      <c r="F46" s="52">
        <v>0</v>
      </c>
      <c r="G46" s="52"/>
      <c r="H46" s="52"/>
      <c r="I46" s="52">
        <f t="shared" ref="I46:I48" si="8">H46*F46</f>
        <v>0</v>
      </c>
      <c r="J46" s="52">
        <v>339.92</v>
      </c>
      <c r="K46" s="52">
        <f t="shared" si="6"/>
        <v>0</v>
      </c>
      <c r="L46" s="52">
        <f t="shared" si="7"/>
        <v>0</v>
      </c>
    </row>
    <row r="47" spans="1:12" outlineLevel="1">
      <c r="A47" s="44" t="s">
        <v>456</v>
      </c>
      <c r="B47" s="45" t="s">
        <v>35</v>
      </c>
      <c r="C47" s="52">
        <v>6</v>
      </c>
      <c r="D47" s="57"/>
      <c r="E47" s="52" t="s">
        <v>2</v>
      </c>
      <c r="F47" s="52">
        <v>0</v>
      </c>
      <c r="G47" s="52" t="s">
        <v>44</v>
      </c>
      <c r="H47" s="52"/>
      <c r="I47" s="52">
        <f t="shared" si="8"/>
        <v>0</v>
      </c>
      <c r="J47" s="52">
        <v>254.94</v>
      </c>
      <c r="K47" s="52">
        <f t="shared" si="6"/>
        <v>0</v>
      </c>
      <c r="L47" s="52">
        <f t="shared" si="7"/>
        <v>0</v>
      </c>
    </row>
    <row r="48" spans="1:12" outlineLevel="1">
      <c r="A48" s="44" t="s">
        <v>457</v>
      </c>
      <c r="B48" s="45" t="s">
        <v>36</v>
      </c>
      <c r="C48" s="52">
        <v>6</v>
      </c>
      <c r="D48" s="57"/>
      <c r="E48" s="52" t="s">
        <v>2</v>
      </c>
      <c r="F48" s="52">
        <v>0</v>
      </c>
      <c r="G48" s="52" t="s">
        <v>44</v>
      </c>
      <c r="H48" s="52"/>
      <c r="I48" s="52">
        <f t="shared" si="8"/>
        <v>0</v>
      </c>
      <c r="J48" s="52">
        <v>84.98</v>
      </c>
      <c r="K48" s="52">
        <f t="shared" si="6"/>
        <v>0</v>
      </c>
      <c r="L48" s="52">
        <f t="shared" si="7"/>
        <v>0</v>
      </c>
    </row>
    <row r="49" spans="1:12" outlineLevel="1">
      <c r="A49" s="44" t="s">
        <v>458</v>
      </c>
      <c r="B49" s="45" t="s">
        <v>37</v>
      </c>
      <c r="C49" s="52">
        <v>6</v>
      </c>
      <c r="D49" s="57"/>
      <c r="E49" s="52" t="s">
        <v>2</v>
      </c>
      <c r="F49" s="52">
        <v>0</v>
      </c>
      <c r="G49" s="52"/>
      <c r="H49" s="52">
        <v>5000</v>
      </c>
      <c r="I49" s="52">
        <f>H49*F49</f>
        <v>0</v>
      </c>
      <c r="J49" s="52">
        <v>254.94</v>
      </c>
      <c r="K49" s="52">
        <f t="shared" si="6"/>
        <v>0</v>
      </c>
      <c r="L49" s="52">
        <f t="shared" si="7"/>
        <v>0</v>
      </c>
    </row>
    <row r="50" spans="1:12" outlineLevel="1">
      <c r="A50" s="44" t="s">
        <v>459</v>
      </c>
      <c r="B50" s="45" t="s">
        <v>38</v>
      </c>
      <c r="C50" s="52">
        <v>6</v>
      </c>
      <c r="D50" s="57"/>
      <c r="E50" s="52" t="s">
        <v>2</v>
      </c>
      <c r="F50" s="52">
        <v>10</v>
      </c>
      <c r="G50" s="52"/>
      <c r="H50" s="52">
        <v>4000</v>
      </c>
      <c r="I50" s="52">
        <f>H50*F50</f>
        <v>40000</v>
      </c>
      <c r="J50" s="52">
        <v>254.94</v>
      </c>
      <c r="K50" s="52">
        <f t="shared" si="6"/>
        <v>2549.4</v>
      </c>
      <c r="L50" s="52">
        <f t="shared" si="7"/>
        <v>42549.4</v>
      </c>
    </row>
    <row r="51" spans="1:12" outlineLevel="1">
      <c r="A51" s="44" t="s">
        <v>460</v>
      </c>
      <c r="B51" s="45" t="s">
        <v>39</v>
      </c>
      <c r="C51" s="52"/>
      <c r="D51" s="57"/>
      <c r="E51" s="52"/>
      <c r="F51" s="52"/>
      <c r="G51" s="52">
        <v>960</v>
      </c>
      <c r="H51" s="52">
        <v>1</v>
      </c>
      <c r="I51" s="52">
        <f>H51*G51</f>
        <v>960</v>
      </c>
      <c r="J51" s="52">
        <v>4.09</v>
      </c>
      <c r="K51" s="52">
        <f>J51*G51</f>
        <v>3926.3999999999996</v>
      </c>
      <c r="L51" s="52">
        <f t="shared" si="7"/>
        <v>4886.3999999999996</v>
      </c>
    </row>
    <row r="52" spans="1:12" outlineLevel="1">
      <c r="A52" s="44" t="s">
        <v>461</v>
      </c>
      <c r="B52" s="45" t="s">
        <v>40</v>
      </c>
      <c r="C52" s="52"/>
      <c r="D52" s="57"/>
      <c r="E52" s="52" t="s">
        <v>2</v>
      </c>
      <c r="F52" s="52">
        <v>64</v>
      </c>
      <c r="G52" s="52"/>
      <c r="H52" s="52">
        <v>10</v>
      </c>
      <c r="I52" s="52">
        <f>H52*F52</f>
        <v>640</v>
      </c>
      <c r="J52" s="52"/>
      <c r="K52" s="52">
        <f>J52*F52</f>
        <v>0</v>
      </c>
      <c r="L52" s="52">
        <f t="shared" si="7"/>
        <v>640</v>
      </c>
    </row>
    <row r="53" spans="1:12" outlineLevel="1">
      <c r="A53" s="44" t="s">
        <v>462</v>
      </c>
      <c r="B53" s="45" t="s">
        <v>41</v>
      </c>
      <c r="C53" s="52"/>
      <c r="D53" s="57"/>
      <c r="E53" s="52" t="s">
        <v>2</v>
      </c>
      <c r="F53" s="52">
        <v>8</v>
      </c>
      <c r="G53" s="52"/>
      <c r="H53" s="52">
        <v>50</v>
      </c>
      <c r="I53" s="52">
        <f>H53*F53</f>
        <v>400</v>
      </c>
      <c r="J53" s="52"/>
      <c r="K53" s="52">
        <f>J53*F53</f>
        <v>0</v>
      </c>
      <c r="L53" s="52">
        <f t="shared" si="7"/>
        <v>400</v>
      </c>
    </row>
    <row r="54" spans="1:12" outlineLevel="1">
      <c r="A54" s="48"/>
      <c r="B54" s="49" t="s">
        <v>42</v>
      </c>
      <c r="C54" s="53"/>
      <c r="D54" s="58"/>
      <c r="E54" s="53"/>
      <c r="F54" s="53"/>
      <c r="G54" s="53">
        <f>SUM(G39:G46,G49:G53)</f>
        <v>6030.8335987399987</v>
      </c>
      <c r="H54" s="53"/>
      <c r="I54" s="53">
        <f>SUM(I39:I53)</f>
        <v>276372.87246779999</v>
      </c>
      <c r="J54" s="53"/>
      <c r="K54" s="53">
        <f>SUM(K39:K53)</f>
        <v>78027.679999999993</v>
      </c>
      <c r="L54" s="53">
        <f>SUM(L39:L53)</f>
        <v>354400.55246780004</v>
      </c>
    </row>
    <row r="55" spans="1:12" outlineLevel="1">
      <c r="A55" s="44" t="s">
        <v>463</v>
      </c>
      <c r="B55" s="45" t="s">
        <v>27</v>
      </c>
      <c r="C55" s="52">
        <v>4</v>
      </c>
      <c r="D55" s="57">
        <v>0.375</v>
      </c>
      <c r="E55" s="52" t="s">
        <v>43</v>
      </c>
      <c r="F55" s="52">
        <v>80</v>
      </c>
      <c r="G55" s="52">
        <v>1945.7927196000001</v>
      </c>
      <c r="H55" s="52">
        <v>26</v>
      </c>
      <c r="I55" s="52">
        <f>H55*G55</f>
        <v>50590.610709600005</v>
      </c>
      <c r="J55" s="52">
        <v>84.31</v>
      </c>
      <c r="K55" s="52">
        <f>J55*F55</f>
        <v>6744.8</v>
      </c>
      <c r="L55" s="52">
        <f>K55+I55</f>
        <v>57335.410709600008</v>
      </c>
    </row>
    <row r="56" spans="1:12" outlineLevel="1">
      <c r="A56" s="44" t="s">
        <v>464</v>
      </c>
      <c r="B56" s="45" t="s">
        <v>28</v>
      </c>
      <c r="C56" s="52">
        <v>4</v>
      </c>
      <c r="D56" s="57">
        <v>0.375</v>
      </c>
      <c r="E56" s="52" t="s">
        <v>2</v>
      </c>
      <c r="F56" s="52">
        <v>12</v>
      </c>
      <c r="G56" s="52">
        <v>88.959996000000004</v>
      </c>
      <c r="H56" s="52">
        <v>100</v>
      </c>
      <c r="I56" s="52">
        <f t="shared" ref="I56:I67" si="9">H56*G56</f>
        <v>8895.999600000001</v>
      </c>
      <c r="J56" s="52">
        <v>974.12</v>
      </c>
      <c r="K56" s="52">
        <f t="shared" ref="K56:K69" si="10">J56*F56</f>
        <v>11689.44</v>
      </c>
      <c r="L56" s="52">
        <f t="shared" ref="L56:L69" si="11">K56+I56</f>
        <v>20585.439600000002</v>
      </c>
    </row>
    <row r="57" spans="1:12" outlineLevel="1">
      <c r="A57" s="44" t="s">
        <v>465</v>
      </c>
      <c r="B57" s="45" t="s">
        <v>29</v>
      </c>
      <c r="C57" s="52">
        <v>4</v>
      </c>
      <c r="D57" s="57">
        <v>0.375</v>
      </c>
      <c r="E57" s="52" t="s">
        <v>2</v>
      </c>
      <c r="F57" s="52">
        <v>6</v>
      </c>
      <c r="G57" s="52">
        <v>59.306663880000002</v>
      </c>
      <c r="H57" s="52">
        <v>100</v>
      </c>
      <c r="I57" s="52">
        <f t="shared" si="9"/>
        <v>5930.6663880000006</v>
      </c>
      <c r="J57" s="52">
        <v>1461.18</v>
      </c>
      <c r="K57" s="52">
        <f t="shared" si="10"/>
        <v>8767.08</v>
      </c>
      <c r="L57" s="52">
        <f t="shared" si="11"/>
        <v>14697.746388</v>
      </c>
    </row>
    <row r="58" spans="1:12" outlineLevel="1">
      <c r="A58" s="44" t="s">
        <v>466</v>
      </c>
      <c r="B58" s="45" t="s">
        <v>30</v>
      </c>
      <c r="C58" s="52">
        <v>4</v>
      </c>
      <c r="D58" s="57"/>
      <c r="E58" s="52" t="s">
        <v>2</v>
      </c>
      <c r="F58" s="52">
        <v>4</v>
      </c>
      <c r="G58" s="52">
        <v>32</v>
      </c>
      <c r="H58" s="52">
        <v>50</v>
      </c>
      <c r="I58" s="52">
        <f t="shared" si="9"/>
        <v>1600</v>
      </c>
      <c r="J58" s="52">
        <v>487.06</v>
      </c>
      <c r="K58" s="52">
        <f t="shared" si="10"/>
        <v>1948.24</v>
      </c>
      <c r="L58" s="52">
        <f t="shared" si="11"/>
        <v>3548.24</v>
      </c>
    </row>
    <row r="59" spans="1:12" outlineLevel="1">
      <c r="A59" s="44" t="s">
        <v>467</v>
      </c>
      <c r="B59" s="45" t="s">
        <v>31</v>
      </c>
      <c r="C59" s="52">
        <v>4</v>
      </c>
      <c r="D59" s="57"/>
      <c r="E59" s="52" t="s">
        <v>2</v>
      </c>
      <c r="F59" s="52">
        <v>20</v>
      </c>
      <c r="G59" s="52">
        <v>240</v>
      </c>
      <c r="H59" s="52">
        <v>80</v>
      </c>
      <c r="I59" s="52">
        <f t="shared" si="9"/>
        <v>19200</v>
      </c>
      <c r="J59" s="52">
        <v>487.06</v>
      </c>
      <c r="K59" s="52">
        <f t="shared" si="10"/>
        <v>9741.2000000000007</v>
      </c>
      <c r="L59" s="52">
        <f t="shared" si="11"/>
        <v>28941.200000000001</v>
      </c>
    </row>
    <row r="60" spans="1:12" outlineLevel="1">
      <c r="A60" s="44" t="s">
        <v>468</v>
      </c>
      <c r="B60" s="45" t="s">
        <v>32</v>
      </c>
      <c r="C60" s="52">
        <v>4</v>
      </c>
      <c r="D60" s="57"/>
      <c r="E60" s="52" t="s">
        <v>2</v>
      </c>
      <c r="F60" s="52">
        <v>2</v>
      </c>
      <c r="G60" s="52"/>
      <c r="H60" s="52">
        <v>5000</v>
      </c>
      <c r="I60" s="52">
        <f>H60*F60</f>
        <v>10000</v>
      </c>
      <c r="J60" s="52">
        <v>196.55</v>
      </c>
      <c r="K60" s="52">
        <f t="shared" si="10"/>
        <v>393.1</v>
      </c>
      <c r="L60" s="52">
        <f t="shared" si="11"/>
        <v>10393.1</v>
      </c>
    </row>
    <row r="61" spans="1:12" outlineLevel="1">
      <c r="A61" s="44" t="s">
        <v>469</v>
      </c>
      <c r="B61" s="45" t="s">
        <v>33</v>
      </c>
      <c r="C61" s="52">
        <v>4</v>
      </c>
      <c r="D61" s="57"/>
      <c r="E61" s="52" t="s">
        <v>2</v>
      </c>
      <c r="F61" s="52">
        <v>4</v>
      </c>
      <c r="G61" s="52"/>
      <c r="H61" s="52">
        <v>8000</v>
      </c>
      <c r="I61" s="52">
        <f>H61*F61</f>
        <v>32000</v>
      </c>
      <c r="J61" s="52">
        <v>262.07</v>
      </c>
      <c r="K61" s="52">
        <f t="shared" si="10"/>
        <v>1048.28</v>
      </c>
      <c r="L61" s="52">
        <f t="shared" si="11"/>
        <v>33048.28</v>
      </c>
    </row>
    <row r="62" spans="1:12" outlineLevel="1">
      <c r="A62" s="44" t="s">
        <v>470</v>
      </c>
      <c r="B62" s="45" t="s">
        <v>34</v>
      </c>
      <c r="C62" s="52">
        <v>4</v>
      </c>
      <c r="D62" s="57"/>
      <c r="E62" s="52" t="s">
        <v>2</v>
      </c>
      <c r="F62" s="52">
        <v>0</v>
      </c>
      <c r="G62" s="52"/>
      <c r="H62" s="52"/>
      <c r="I62" s="52">
        <f t="shared" ref="I62:I64" si="12">H62*F62</f>
        <v>0</v>
      </c>
      <c r="J62" s="52">
        <v>262.07</v>
      </c>
      <c r="K62" s="52">
        <f t="shared" si="10"/>
        <v>0</v>
      </c>
      <c r="L62" s="52">
        <f t="shared" si="11"/>
        <v>0</v>
      </c>
    </row>
    <row r="63" spans="1:12" outlineLevel="1">
      <c r="A63" s="44" t="s">
        <v>471</v>
      </c>
      <c r="B63" s="45" t="s">
        <v>35</v>
      </c>
      <c r="C63" s="52">
        <v>4</v>
      </c>
      <c r="D63" s="57"/>
      <c r="E63" s="52" t="s">
        <v>2</v>
      </c>
      <c r="F63" s="52">
        <v>0</v>
      </c>
      <c r="G63" s="52" t="s">
        <v>44</v>
      </c>
      <c r="H63" s="52"/>
      <c r="I63" s="52">
        <f t="shared" si="12"/>
        <v>0</v>
      </c>
      <c r="J63" s="52">
        <v>196.55</v>
      </c>
      <c r="K63" s="52">
        <f t="shared" si="10"/>
        <v>0</v>
      </c>
      <c r="L63" s="52">
        <f t="shared" si="11"/>
        <v>0</v>
      </c>
    </row>
    <row r="64" spans="1:12" outlineLevel="1">
      <c r="A64" s="44" t="s">
        <v>472</v>
      </c>
      <c r="B64" s="45" t="s">
        <v>36</v>
      </c>
      <c r="C64" s="52">
        <v>4</v>
      </c>
      <c r="D64" s="57"/>
      <c r="E64" s="52" t="s">
        <v>2</v>
      </c>
      <c r="F64" s="52">
        <v>0</v>
      </c>
      <c r="G64" s="52" t="s">
        <v>44</v>
      </c>
      <c r="H64" s="52"/>
      <c r="I64" s="52">
        <f t="shared" si="12"/>
        <v>0</v>
      </c>
      <c r="J64" s="52">
        <v>65.52</v>
      </c>
      <c r="K64" s="52">
        <f t="shared" si="10"/>
        <v>0</v>
      </c>
      <c r="L64" s="52">
        <f t="shared" si="11"/>
        <v>0</v>
      </c>
    </row>
    <row r="65" spans="1:12" outlineLevel="1">
      <c r="A65" s="44" t="s">
        <v>473</v>
      </c>
      <c r="B65" s="45" t="s">
        <v>37</v>
      </c>
      <c r="C65" s="52">
        <v>4</v>
      </c>
      <c r="D65" s="57"/>
      <c r="E65" s="52" t="s">
        <v>2</v>
      </c>
      <c r="F65" s="52">
        <v>0</v>
      </c>
      <c r="G65" s="52"/>
      <c r="H65" s="52">
        <v>3000</v>
      </c>
      <c r="I65" s="52">
        <f>H65*F65</f>
        <v>0</v>
      </c>
      <c r="J65" s="52">
        <v>196.55</v>
      </c>
      <c r="K65" s="52">
        <f t="shared" si="10"/>
        <v>0</v>
      </c>
      <c r="L65" s="52">
        <f t="shared" si="11"/>
        <v>0</v>
      </c>
    </row>
    <row r="66" spans="1:12" outlineLevel="1">
      <c r="A66" s="44" t="s">
        <v>474</v>
      </c>
      <c r="B66" s="45" t="s">
        <v>38</v>
      </c>
      <c r="C66" s="52">
        <v>4</v>
      </c>
      <c r="D66" s="57"/>
      <c r="E66" s="52" t="s">
        <v>2</v>
      </c>
      <c r="F66" s="52">
        <v>10</v>
      </c>
      <c r="G66" s="52"/>
      <c r="H66" s="52">
        <v>2800</v>
      </c>
      <c r="I66" s="52">
        <f>H66*F66</f>
        <v>28000</v>
      </c>
      <c r="J66" s="52">
        <v>196.55</v>
      </c>
      <c r="K66" s="52">
        <f t="shared" si="10"/>
        <v>1965.5</v>
      </c>
      <c r="L66" s="52">
        <f t="shared" si="11"/>
        <v>29965.5</v>
      </c>
    </row>
    <row r="67" spans="1:12" outlineLevel="1">
      <c r="A67" s="44" t="s">
        <v>475</v>
      </c>
      <c r="B67" s="45" t="s">
        <v>39</v>
      </c>
      <c r="C67" s="52"/>
      <c r="D67" s="57"/>
      <c r="E67" s="52"/>
      <c r="F67" s="52"/>
      <c r="G67" s="52">
        <v>400</v>
      </c>
      <c r="H67" s="52">
        <v>1</v>
      </c>
      <c r="I67" s="52">
        <f t="shared" si="9"/>
        <v>400</v>
      </c>
      <c r="J67" s="52">
        <v>4.09</v>
      </c>
      <c r="K67" s="52">
        <f>J67*G67</f>
        <v>1636</v>
      </c>
      <c r="L67" s="52">
        <f t="shared" si="11"/>
        <v>2036</v>
      </c>
    </row>
    <row r="68" spans="1:12" outlineLevel="1">
      <c r="A68" s="44" t="s">
        <v>476</v>
      </c>
      <c r="B68" s="45" t="s">
        <v>40</v>
      </c>
      <c r="C68" s="52"/>
      <c r="D68" s="57"/>
      <c r="E68" s="52" t="s">
        <v>2</v>
      </c>
      <c r="F68" s="52">
        <v>160</v>
      </c>
      <c r="G68" s="52"/>
      <c r="H68" s="52">
        <v>10</v>
      </c>
      <c r="I68" s="52">
        <f>H68*F68</f>
        <v>1600</v>
      </c>
      <c r="J68" s="52"/>
      <c r="K68" s="52">
        <f t="shared" si="10"/>
        <v>0</v>
      </c>
      <c r="L68" s="52">
        <f t="shared" si="11"/>
        <v>1600</v>
      </c>
    </row>
    <row r="69" spans="1:12" outlineLevel="1">
      <c r="A69" s="44" t="s">
        <v>477</v>
      </c>
      <c r="B69" s="45" t="s">
        <v>41</v>
      </c>
      <c r="C69" s="52"/>
      <c r="D69" s="57"/>
      <c r="E69" s="52" t="s">
        <v>2</v>
      </c>
      <c r="F69" s="52">
        <v>20</v>
      </c>
      <c r="G69" s="52"/>
      <c r="H69" s="52">
        <v>40</v>
      </c>
      <c r="I69" s="52">
        <f>H69*F69</f>
        <v>800</v>
      </c>
      <c r="J69" s="52"/>
      <c r="K69" s="52">
        <f t="shared" si="10"/>
        <v>0</v>
      </c>
      <c r="L69" s="52">
        <f t="shared" si="11"/>
        <v>800</v>
      </c>
    </row>
    <row r="70" spans="1:12" outlineLevel="1">
      <c r="A70" s="48"/>
      <c r="B70" s="49" t="s">
        <v>42</v>
      </c>
      <c r="C70" s="53"/>
      <c r="D70" s="58"/>
      <c r="E70" s="53"/>
      <c r="F70" s="53"/>
      <c r="G70" s="53">
        <f>SUM(G55:G62,G65:G69)</f>
        <v>2766.0593794800002</v>
      </c>
      <c r="H70" s="53"/>
      <c r="I70" s="53">
        <f>SUM(I55:I69)</f>
        <v>159017.2766976</v>
      </c>
      <c r="J70" s="53"/>
      <c r="K70" s="53">
        <f>SUM(K55:K69)</f>
        <v>43933.64</v>
      </c>
      <c r="L70" s="53">
        <f>SUM(L55:L69)</f>
        <v>202950.91669760001</v>
      </c>
    </row>
    <row r="71" spans="1:12" outlineLevel="1">
      <c r="A71" s="44" t="s">
        <v>478</v>
      </c>
      <c r="B71" s="45" t="s">
        <v>27</v>
      </c>
      <c r="C71" s="52">
        <v>1</v>
      </c>
      <c r="D71" s="57">
        <v>0.375</v>
      </c>
      <c r="E71" s="52" t="s">
        <v>43</v>
      </c>
      <c r="F71" s="52">
        <v>80</v>
      </c>
      <c r="G71" s="52">
        <v>486.44817990000001</v>
      </c>
      <c r="H71" s="52">
        <v>50</v>
      </c>
      <c r="I71" s="52">
        <f>H71*G71</f>
        <v>24322.408995000002</v>
      </c>
      <c r="J71" s="52">
        <v>77.849999999999994</v>
      </c>
      <c r="K71" s="52">
        <f>J71*F71</f>
        <v>6228</v>
      </c>
      <c r="L71" s="52">
        <f>K71+I71</f>
        <v>30550.408995000002</v>
      </c>
    </row>
    <row r="72" spans="1:12" outlineLevel="1">
      <c r="A72" s="44" t="s">
        <v>479</v>
      </c>
      <c r="B72" s="45" t="s">
        <v>28</v>
      </c>
      <c r="C72" s="52">
        <v>1</v>
      </c>
      <c r="D72" s="57">
        <v>0.375</v>
      </c>
      <c r="E72" s="52" t="s">
        <v>2</v>
      </c>
      <c r="F72" s="52">
        <v>12</v>
      </c>
      <c r="G72" s="52">
        <v>5.5599997500000002</v>
      </c>
      <c r="H72" s="52">
        <v>250</v>
      </c>
      <c r="I72" s="52">
        <f t="shared" ref="I72:I83" si="13">H72*G72</f>
        <v>1389.9999375</v>
      </c>
      <c r="J72" s="52">
        <v>243.53</v>
      </c>
      <c r="K72" s="52">
        <f t="shared" ref="K72:K85" si="14">J72*F72</f>
        <v>2922.36</v>
      </c>
      <c r="L72" s="52">
        <f t="shared" ref="L72:L85" si="15">K72+I72</f>
        <v>4312.3599375000003</v>
      </c>
    </row>
    <row r="73" spans="1:12" outlineLevel="1">
      <c r="A73" s="44" t="s">
        <v>480</v>
      </c>
      <c r="B73" s="45" t="s">
        <v>29</v>
      </c>
      <c r="C73" s="52">
        <v>1</v>
      </c>
      <c r="D73" s="57">
        <v>0.375</v>
      </c>
      <c r="E73" s="52" t="s">
        <v>2</v>
      </c>
      <c r="F73" s="52">
        <v>6</v>
      </c>
      <c r="G73" s="52">
        <v>3.7066664925000001</v>
      </c>
      <c r="H73" s="52">
        <v>250</v>
      </c>
      <c r="I73" s="52">
        <f t="shared" si="13"/>
        <v>926.666623125</v>
      </c>
      <c r="J73" s="52">
        <v>365.29</v>
      </c>
      <c r="K73" s="52">
        <f t="shared" si="14"/>
        <v>2191.7400000000002</v>
      </c>
      <c r="L73" s="52">
        <f t="shared" si="15"/>
        <v>3118.4066231250004</v>
      </c>
    </row>
    <row r="74" spans="1:12" outlineLevel="1">
      <c r="A74" s="44" t="s">
        <v>481</v>
      </c>
      <c r="B74" s="45" t="s">
        <v>30</v>
      </c>
      <c r="C74" s="52">
        <v>1</v>
      </c>
      <c r="D74" s="57"/>
      <c r="E74" s="52" t="s">
        <v>2</v>
      </c>
      <c r="F74" s="52">
        <v>4</v>
      </c>
      <c r="G74" s="52">
        <v>4</v>
      </c>
      <c r="H74" s="52">
        <v>100</v>
      </c>
      <c r="I74" s="52">
        <f t="shared" si="13"/>
        <v>400</v>
      </c>
      <c r="J74" s="52">
        <v>121.76</v>
      </c>
      <c r="K74" s="52">
        <f t="shared" si="14"/>
        <v>487.04</v>
      </c>
      <c r="L74" s="52">
        <f t="shared" si="15"/>
        <v>887.04</v>
      </c>
    </row>
    <row r="75" spans="1:12" outlineLevel="1">
      <c r="A75" s="44" t="s">
        <v>482</v>
      </c>
      <c r="B75" s="45" t="s">
        <v>31</v>
      </c>
      <c r="C75" s="52">
        <v>1</v>
      </c>
      <c r="D75" s="57"/>
      <c r="E75" s="52" t="s">
        <v>2</v>
      </c>
      <c r="F75" s="52">
        <v>8</v>
      </c>
      <c r="G75" s="52">
        <v>16</v>
      </c>
      <c r="H75" s="52">
        <v>160</v>
      </c>
      <c r="I75" s="52">
        <f t="shared" si="13"/>
        <v>2560</v>
      </c>
      <c r="J75" s="52">
        <v>121.76</v>
      </c>
      <c r="K75" s="52">
        <f t="shared" si="14"/>
        <v>974.08</v>
      </c>
      <c r="L75" s="52">
        <f t="shared" si="15"/>
        <v>3534.08</v>
      </c>
    </row>
    <row r="76" spans="1:12" outlineLevel="1">
      <c r="A76" s="44" t="s">
        <v>483</v>
      </c>
      <c r="B76" s="45" t="s">
        <v>32</v>
      </c>
      <c r="C76" s="52">
        <v>1</v>
      </c>
      <c r="D76" s="57"/>
      <c r="E76" s="52" t="s">
        <v>2</v>
      </c>
      <c r="F76" s="52">
        <v>0</v>
      </c>
      <c r="G76" s="52"/>
      <c r="H76" s="52"/>
      <c r="I76" s="52">
        <f t="shared" si="13"/>
        <v>0</v>
      </c>
      <c r="J76" s="52">
        <v>169.32</v>
      </c>
      <c r="K76" s="52">
        <f t="shared" si="14"/>
        <v>0</v>
      </c>
      <c r="L76" s="52">
        <f t="shared" si="15"/>
        <v>0</v>
      </c>
    </row>
    <row r="77" spans="1:12" outlineLevel="1">
      <c r="A77" s="44" t="s">
        <v>484</v>
      </c>
      <c r="B77" s="45" t="s">
        <v>33</v>
      </c>
      <c r="C77" s="52">
        <v>1</v>
      </c>
      <c r="D77" s="57"/>
      <c r="E77" s="52" t="s">
        <v>2</v>
      </c>
      <c r="F77" s="52">
        <v>4</v>
      </c>
      <c r="G77" s="52"/>
      <c r="H77" s="52">
        <v>2000</v>
      </c>
      <c r="I77" s="52">
        <f>H77*F77</f>
        <v>8000</v>
      </c>
      <c r="J77" s="52">
        <v>225.76</v>
      </c>
      <c r="K77" s="52">
        <f t="shared" si="14"/>
        <v>903.04</v>
      </c>
      <c r="L77" s="52">
        <f t="shared" si="15"/>
        <v>8903.0400000000009</v>
      </c>
    </row>
    <row r="78" spans="1:12" outlineLevel="1">
      <c r="A78" s="44" t="s">
        <v>485</v>
      </c>
      <c r="B78" s="45" t="s">
        <v>34</v>
      </c>
      <c r="C78" s="52">
        <v>1</v>
      </c>
      <c r="D78" s="57"/>
      <c r="E78" s="52" t="s">
        <v>2</v>
      </c>
      <c r="F78" s="52">
        <v>0</v>
      </c>
      <c r="G78" s="52"/>
      <c r="H78" s="52"/>
      <c r="I78" s="52">
        <f t="shared" ref="I78:I82" si="16">H78*F78</f>
        <v>0</v>
      </c>
      <c r="J78" s="52">
        <v>225.76</v>
      </c>
      <c r="K78" s="52">
        <f t="shared" si="14"/>
        <v>0</v>
      </c>
      <c r="L78" s="52">
        <f t="shared" si="15"/>
        <v>0</v>
      </c>
    </row>
    <row r="79" spans="1:12" outlineLevel="1">
      <c r="A79" s="44" t="s">
        <v>486</v>
      </c>
      <c r="B79" s="45" t="s">
        <v>35</v>
      </c>
      <c r="C79" s="52">
        <v>1</v>
      </c>
      <c r="D79" s="57"/>
      <c r="E79" s="52" t="s">
        <v>2</v>
      </c>
      <c r="F79" s="52"/>
      <c r="G79" s="52" t="s">
        <v>44</v>
      </c>
      <c r="H79" s="52"/>
      <c r="I79" s="52">
        <f t="shared" si="16"/>
        <v>0</v>
      </c>
      <c r="J79" s="52">
        <v>169.32</v>
      </c>
      <c r="K79" s="52">
        <f t="shared" si="14"/>
        <v>0</v>
      </c>
      <c r="L79" s="52">
        <f t="shared" si="15"/>
        <v>0</v>
      </c>
    </row>
    <row r="80" spans="1:12" outlineLevel="1">
      <c r="A80" s="44" t="s">
        <v>487</v>
      </c>
      <c r="B80" s="45" t="s">
        <v>36</v>
      </c>
      <c r="C80" s="52">
        <v>1</v>
      </c>
      <c r="D80" s="57"/>
      <c r="E80" s="52" t="s">
        <v>2</v>
      </c>
      <c r="F80" s="52"/>
      <c r="G80" s="52" t="s">
        <v>44</v>
      </c>
      <c r="H80" s="52"/>
      <c r="I80" s="52">
        <f t="shared" si="16"/>
        <v>0</v>
      </c>
      <c r="J80" s="52">
        <v>56.44</v>
      </c>
      <c r="K80" s="52">
        <f t="shared" si="14"/>
        <v>0</v>
      </c>
      <c r="L80" s="52">
        <f t="shared" si="15"/>
        <v>0</v>
      </c>
    </row>
    <row r="81" spans="1:12" outlineLevel="1">
      <c r="A81" s="44" t="s">
        <v>488</v>
      </c>
      <c r="B81" s="45" t="s">
        <v>37</v>
      </c>
      <c r="C81" s="52">
        <v>1</v>
      </c>
      <c r="D81" s="57"/>
      <c r="E81" s="52" t="s">
        <v>2</v>
      </c>
      <c r="F81" s="52"/>
      <c r="G81" s="52"/>
      <c r="H81" s="52"/>
      <c r="I81" s="52">
        <f t="shared" si="16"/>
        <v>0</v>
      </c>
      <c r="J81" s="52">
        <v>169.32</v>
      </c>
      <c r="K81" s="52">
        <f t="shared" si="14"/>
        <v>0</v>
      </c>
      <c r="L81" s="52">
        <f t="shared" si="15"/>
        <v>0</v>
      </c>
    </row>
    <row r="82" spans="1:12" outlineLevel="1">
      <c r="A82" s="44" t="s">
        <v>489</v>
      </c>
      <c r="B82" s="45" t="s">
        <v>38</v>
      </c>
      <c r="C82" s="52">
        <v>1</v>
      </c>
      <c r="D82" s="57"/>
      <c r="E82" s="52" t="s">
        <v>2</v>
      </c>
      <c r="F82" s="52"/>
      <c r="G82" s="52"/>
      <c r="H82" s="52"/>
      <c r="I82" s="52">
        <f t="shared" si="16"/>
        <v>0</v>
      </c>
      <c r="J82" s="52">
        <v>169.32</v>
      </c>
      <c r="K82" s="52">
        <f t="shared" si="14"/>
        <v>0</v>
      </c>
      <c r="L82" s="52">
        <f t="shared" si="15"/>
        <v>0</v>
      </c>
    </row>
    <row r="83" spans="1:12" outlineLevel="1">
      <c r="A83" s="44" t="s">
        <v>490</v>
      </c>
      <c r="B83" s="45" t="s">
        <v>39</v>
      </c>
      <c r="C83" s="52"/>
      <c r="D83" s="57"/>
      <c r="E83" s="52"/>
      <c r="F83" s="52"/>
      <c r="G83" s="52">
        <v>120</v>
      </c>
      <c r="H83" s="52">
        <v>1</v>
      </c>
      <c r="I83" s="52">
        <f t="shared" si="13"/>
        <v>120</v>
      </c>
      <c r="J83" s="52">
        <v>4.09</v>
      </c>
      <c r="K83" s="52">
        <f>J83*G83</f>
        <v>490.79999999999995</v>
      </c>
      <c r="L83" s="52">
        <f t="shared" si="15"/>
        <v>610.79999999999995</v>
      </c>
    </row>
    <row r="84" spans="1:12" outlineLevel="1">
      <c r="A84" s="44" t="s">
        <v>491</v>
      </c>
      <c r="B84" s="45" t="s">
        <v>40</v>
      </c>
      <c r="C84" s="52"/>
      <c r="D84" s="57"/>
      <c r="E84" s="52" t="s">
        <v>2</v>
      </c>
      <c r="F84" s="52">
        <v>32</v>
      </c>
      <c r="G84" s="52"/>
      <c r="H84" s="52">
        <v>10</v>
      </c>
      <c r="I84" s="52">
        <f>H84*F84</f>
        <v>320</v>
      </c>
      <c r="J84" s="52"/>
      <c r="K84" s="52">
        <f t="shared" si="14"/>
        <v>0</v>
      </c>
      <c r="L84" s="52">
        <f t="shared" si="15"/>
        <v>320</v>
      </c>
    </row>
    <row r="85" spans="1:12" outlineLevel="1">
      <c r="A85" s="46" t="s">
        <v>492</v>
      </c>
      <c r="B85" s="47" t="s">
        <v>41</v>
      </c>
      <c r="C85" s="54"/>
      <c r="D85" s="59"/>
      <c r="E85" s="52" t="s">
        <v>2</v>
      </c>
      <c r="F85" s="54">
        <v>8</v>
      </c>
      <c r="G85" s="54"/>
      <c r="H85" s="54">
        <v>30</v>
      </c>
      <c r="I85" s="54">
        <f t="shared" ref="I85" si="17">H85*F85</f>
        <v>240</v>
      </c>
      <c r="J85" s="54"/>
      <c r="K85" s="54">
        <f t="shared" si="14"/>
        <v>0</v>
      </c>
      <c r="L85" s="54">
        <f t="shared" si="15"/>
        <v>240</v>
      </c>
    </row>
    <row r="86" spans="1:12" outlineLevel="1">
      <c r="A86" s="48"/>
      <c r="B86" s="49" t="s">
        <v>42</v>
      </c>
      <c r="C86" s="53"/>
      <c r="D86" s="58"/>
      <c r="E86" s="53"/>
      <c r="F86" s="53"/>
      <c r="G86" s="53">
        <f>SUM(G71:G78,G81:G85)</f>
        <v>635.71484614249994</v>
      </c>
      <c r="H86" s="53"/>
      <c r="I86" s="53">
        <f>SUM(I71:I85)</f>
        <v>38279.075555625001</v>
      </c>
      <c r="J86" s="53"/>
      <c r="K86" s="53">
        <f>SUM(K71:K85)</f>
        <v>14197.060000000001</v>
      </c>
      <c r="L86" s="53">
        <f>SUM(L71:L85)</f>
        <v>52476.135555625013</v>
      </c>
    </row>
    <row r="87" spans="1:12">
      <c r="D87" s="60"/>
    </row>
    <row r="88" spans="1:12">
      <c r="A88" s="41" t="s">
        <v>130</v>
      </c>
      <c r="B88" s="40" t="s">
        <v>45</v>
      </c>
      <c r="C88" s="50"/>
      <c r="D88" s="61"/>
      <c r="E88" s="50"/>
      <c r="F88" s="50"/>
      <c r="G88" s="50">
        <f>SUM(G89:G96,G99:G104)</f>
        <v>57731.662106459989</v>
      </c>
      <c r="H88" s="50"/>
      <c r="I88" s="50">
        <f>SUM(I89:I103)</f>
        <v>1368027.9101626999</v>
      </c>
      <c r="J88" s="50"/>
      <c r="K88" s="50">
        <f>SUM(K89:K104)</f>
        <v>853900.24</v>
      </c>
      <c r="L88" s="50">
        <f>SUM(L89:L104)</f>
        <v>2221928.1501626996</v>
      </c>
    </row>
    <row r="89" spans="1:12" outlineLevel="1">
      <c r="A89" s="42" t="s">
        <v>132</v>
      </c>
      <c r="B89" s="43" t="s">
        <v>27</v>
      </c>
      <c r="C89" s="51">
        <v>24</v>
      </c>
      <c r="D89" s="56">
        <v>0.375</v>
      </c>
      <c r="E89" s="51" t="s">
        <v>43</v>
      </c>
      <c r="F89" s="51">
        <v>270</v>
      </c>
      <c r="G89" s="51">
        <v>39402.302571899992</v>
      </c>
      <c r="H89" s="51">
        <v>13</v>
      </c>
      <c r="I89" s="51">
        <f>G89*H89</f>
        <v>512229.93343469989</v>
      </c>
      <c r="J89" s="51">
        <v>546.5</v>
      </c>
      <c r="K89" s="51">
        <f>J89*F89</f>
        <v>147555</v>
      </c>
      <c r="L89" s="51">
        <f>I89+K89</f>
        <v>659784.93343469989</v>
      </c>
    </row>
    <row r="90" spans="1:12" outlineLevel="1">
      <c r="A90" s="44" t="s">
        <v>133</v>
      </c>
      <c r="B90" s="45" t="s">
        <v>28</v>
      </c>
      <c r="C90" s="52">
        <v>24</v>
      </c>
      <c r="D90" s="57">
        <v>0.375</v>
      </c>
      <c r="E90" s="52" t="s">
        <v>2</v>
      </c>
      <c r="F90" s="52">
        <v>36</v>
      </c>
      <c r="G90" s="52">
        <v>9607.6795679999996</v>
      </c>
      <c r="H90" s="52">
        <v>50</v>
      </c>
      <c r="I90" s="52">
        <f t="shared" ref="I90:I101" si="18">G90*H90</f>
        <v>480383.97839999996</v>
      </c>
      <c r="J90" s="52">
        <v>5844.71</v>
      </c>
      <c r="K90" s="52">
        <f t="shared" ref="K90:K103" si="19">J90*F90</f>
        <v>210409.56</v>
      </c>
      <c r="L90" s="52">
        <f t="shared" ref="L90:L103" si="20">I90+K90</f>
        <v>690793.53839999996</v>
      </c>
    </row>
    <row r="91" spans="1:12" outlineLevel="1">
      <c r="A91" s="44" t="s">
        <v>134</v>
      </c>
      <c r="B91" s="45" t="s">
        <v>29</v>
      </c>
      <c r="C91" s="52">
        <v>24</v>
      </c>
      <c r="D91" s="57">
        <v>0.375</v>
      </c>
      <c r="E91" s="52" t="s">
        <v>2</v>
      </c>
      <c r="F91" s="52">
        <v>2</v>
      </c>
      <c r="G91" s="52">
        <v>711.67996656000003</v>
      </c>
      <c r="H91" s="52">
        <v>50</v>
      </c>
      <c r="I91" s="52">
        <f t="shared" si="18"/>
        <v>35583.998328000001</v>
      </c>
      <c r="J91" s="52">
        <v>8767.06</v>
      </c>
      <c r="K91" s="52">
        <f t="shared" si="19"/>
        <v>17534.12</v>
      </c>
      <c r="L91" s="52">
        <f t="shared" si="20"/>
        <v>53118.118327999997</v>
      </c>
    </row>
    <row r="92" spans="1:12" outlineLevel="1">
      <c r="A92" s="44" t="s">
        <v>136</v>
      </c>
      <c r="B92" s="45" t="s">
        <v>30</v>
      </c>
      <c r="C92" s="52">
        <v>24</v>
      </c>
      <c r="D92" s="57"/>
      <c r="E92" s="52" t="s">
        <v>2</v>
      </c>
      <c r="F92" s="52">
        <v>0</v>
      </c>
      <c r="G92" s="52">
        <v>0</v>
      </c>
      <c r="H92" s="52">
        <v>25</v>
      </c>
      <c r="I92" s="52">
        <f t="shared" si="18"/>
        <v>0</v>
      </c>
      <c r="J92" s="52">
        <v>2922.35</v>
      </c>
      <c r="K92" s="52">
        <f t="shared" si="19"/>
        <v>0</v>
      </c>
      <c r="L92" s="52">
        <f t="shared" si="20"/>
        <v>0</v>
      </c>
    </row>
    <row r="93" spans="1:12" outlineLevel="1">
      <c r="A93" s="44" t="s">
        <v>138</v>
      </c>
      <c r="B93" s="45" t="s">
        <v>31</v>
      </c>
      <c r="C93" s="52">
        <v>24</v>
      </c>
      <c r="D93" s="57"/>
      <c r="E93" s="52" t="s">
        <v>2</v>
      </c>
      <c r="F93" s="52">
        <v>2</v>
      </c>
      <c r="G93" s="52">
        <v>180</v>
      </c>
      <c r="H93" s="52">
        <v>40</v>
      </c>
      <c r="I93" s="52">
        <f t="shared" si="18"/>
        <v>7200</v>
      </c>
      <c r="J93" s="52">
        <v>2922.35</v>
      </c>
      <c r="K93" s="52">
        <f t="shared" si="19"/>
        <v>5844.7</v>
      </c>
      <c r="L93" s="52">
        <f t="shared" si="20"/>
        <v>13044.7</v>
      </c>
    </row>
    <row r="94" spans="1:12" outlineLevel="1">
      <c r="A94" s="44" t="s">
        <v>139</v>
      </c>
      <c r="B94" s="45" t="s">
        <v>32</v>
      </c>
      <c r="C94" s="52">
        <v>24</v>
      </c>
      <c r="D94" s="57"/>
      <c r="E94" s="52" t="s">
        <v>2</v>
      </c>
      <c r="F94" s="52">
        <v>0</v>
      </c>
      <c r="G94" s="52"/>
      <c r="H94" s="52"/>
      <c r="I94" s="52">
        <f t="shared" si="18"/>
        <v>0</v>
      </c>
      <c r="J94" s="52">
        <v>1599.78</v>
      </c>
      <c r="K94" s="52">
        <f t="shared" si="19"/>
        <v>0</v>
      </c>
      <c r="L94" s="52">
        <f t="shared" si="20"/>
        <v>0</v>
      </c>
    </row>
    <row r="95" spans="1:12" outlineLevel="1">
      <c r="A95" s="44" t="s">
        <v>140</v>
      </c>
      <c r="B95" s="45" t="s">
        <v>33</v>
      </c>
      <c r="C95" s="52">
        <v>24</v>
      </c>
      <c r="D95" s="57"/>
      <c r="E95" s="52" t="s">
        <v>2</v>
      </c>
      <c r="F95" s="52">
        <v>0</v>
      </c>
      <c r="G95" s="52"/>
      <c r="H95" s="52"/>
      <c r="I95" s="52">
        <f t="shared" si="18"/>
        <v>0</v>
      </c>
      <c r="J95" s="52">
        <v>2133.04</v>
      </c>
      <c r="K95" s="52">
        <f t="shared" si="19"/>
        <v>0</v>
      </c>
      <c r="L95" s="52">
        <f t="shared" si="20"/>
        <v>0</v>
      </c>
    </row>
    <row r="96" spans="1:12" outlineLevel="1">
      <c r="A96" s="44" t="s">
        <v>141</v>
      </c>
      <c r="B96" s="45" t="s">
        <v>34</v>
      </c>
      <c r="C96" s="52">
        <v>24</v>
      </c>
      <c r="D96" s="57"/>
      <c r="E96" s="52" t="s">
        <v>2</v>
      </c>
      <c r="F96" s="52">
        <v>4</v>
      </c>
      <c r="G96" s="52"/>
      <c r="H96" s="52">
        <v>80000</v>
      </c>
      <c r="I96" s="52">
        <f>F96*H96</f>
        <v>320000</v>
      </c>
      <c r="J96" s="52">
        <v>2133.04</v>
      </c>
      <c r="K96" s="52">
        <f t="shared" si="19"/>
        <v>8532.16</v>
      </c>
      <c r="L96" s="52">
        <f t="shared" si="20"/>
        <v>328532.15999999997</v>
      </c>
    </row>
    <row r="97" spans="1:12" outlineLevel="1">
      <c r="A97" s="44" t="s">
        <v>142</v>
      </c>
      <c r="B97" s="45" t="s">
        <v>46</v>
      </c>
      <c r="C97" s="52">
        <v>24</v>
      </c>
      <c r="D97" s="57"/>
      <c r="E97" s="52" t="s">
        <v>2</v>
      </c>
      <c r="F97" s="52">
        <v>0</v>
      </c>
      <c r="G97" s="52" t="s">
        <v>44</v>
      </c>
      <c r="H97" s="52"/>
      <c r="I97" s="52">
        <f t="shared" ref="I97:I100" si="21">F97*H97</f>
        <v>0</v>
      </c>
      <c r="J97" s="52">
        <v>1599.78</v>
      </c>
      <c r="K97" s="52">
        <f t="shared" si="19"/>
        <v>0</v>
      </c>
      <c r="L97" s="52">
        <f t="shared" si="20"/>
        <v>0</v>
      </c>
    </row>
    <row r="98" spans="1:12" outlineLevel="1">
      <c r="A98" s="44" t="s">
        <v>143</v>
      </c>
      <c r="B98" s="45" t="s">
        <v>36</v>
      </c>
      <c r="C98" s="52">
        <v>24</v>
      </c>
      <c r="D98" s="57"/>
      <c r="E98" s="52" t="s">
        <v>2</v>
      </c>
      <c r="F98" s="52">
        <v>0</v>
      </c>
      <c r="G98" s="52" t="s">
        <v>44</v>
      </c>
      <c r="H98" s="52"/>
      <c r="I98" s="52">
        <f t="shared" si="21"/>
        <v>0</v>
      </c>
      <c r="J98" s="52">
        <v>533.26</v>
      </c>
      <c r="K98" s="52">
        <f t="shared" si="19"/>
        <v>0</v>
      </c>
      <c r="L98" s="52">
        <f t="shared" si="20"/>
        <v>0</v>
      </c>
    </row>
    <row r="99" spans="1:12" outlineLevel="1">
      <c r="A99" s="44" t="s">
        <v>144</v>
      </c>
      <c r="B99" s="45" t="s">
        <v>37</v>
      </c>
      <c r="C99" s="52">
        <v>24</v>
      </c>
      <c r="D99" s="57"/>
      <c r="E99" s="52" t="s">
        <v>2</v>
      </c>
      <c r="F99" s="52">
        <v>0</v>
      </c>
      <c r="G99" s="52"/>
      <c r="H99" s="52"/>
      <c r="I99" s="52">
        <f t="shared" si="21"/>
        <v>0</v>
      </c>
      <c r="J99" s="52">
        <v>1599.78</v>
      </c>
      <c r="K99" s="52">
        <f t="shared" si="19"/>
        <v>0</v>
      </c>
      <c r="L99" s="52">
        <f t="shared" si="20"/>
        <v>0</v>
      </c>
    </row>
    <row r="100" spans="1:12" outlineLevel="1">
      <c r="A100" s="44" t="s">
        <v>145</v>
      </c>
      <c r="B100" s="45" t="s">
        <v>38</v>
      </c>
      <c r="C100" s="52">
        <v>24</v>
      </c>
      <c r="D100" s="57"/>
      <c r="E100" s="52" t="s">
        <v>2</v>
      </c>
      <c r="F100" s="52">
        <v>0</v>
      </c>
      <c r="G100" s="52"/>
      <c r="H100" s="52"/>
      <c r="I100" s="52">
        <f t="shared" si="21"/>
        <v>0</v>
      </c>
      <c r="J100" s="52">
        <v>1599.78</v>
      </c>
      <c r="K100" s="52">
        <f t="shared" si="19"/>
        <v>0</v>
      </c>
      <c r="L100" s="52">
        <f t="shared" si="20"/>
        <v>0</v>
      </c>
    </row>
    <row r="101" spans="1:12" outlineLevel="1">
      <c r="A101" s="44" t="s">
        <v>147</v>
      </c>
      <c r="B101" s="45" t="s">
        <v>39</v>
      </c>
      <c r="C101" s="52"/>
      <c r="D101" s="57"/>
      <c r="E101" s="52"/>
      <c r="F101" s="52"/>
      <c r="G101" s="52">
        <v>7830</v>
      </c>
      <c r="H101" s="52">
        <v>1</v>
      </c>
      <c r="I101" s="52">
        <f t="shared" si="18"/>
        <v>7830</v>
      </c>
      <c r="J101" s="52">
        <v>4.09</v>
      </c>
      <c r="K101" s="52">
        <f>J101*G101</f>
        <v>32024.699999999997</v>
      </c>
      <c r="L101" s="52">
        <f t="shared" si="20"/>
        <v>39854.699999999997</v>
      </c>
    </row>
    <row r="102" spans="1:12" outlineLevel="1">
      <c r="A102" s="44" t="s">
        <v>149</v>
      </c>
      <c r="B102" s="45" t="s">
        <v>40</v>
      </c>
      <c r="C102" s="52"/>
      <c r="D102" s="57"/>
      <c r="E102" s="52" t="s">
        <v>2</v>
      </c>
      <c r="F102" s="52">
        <v>200</v>
      </c>
      <c r="G102" s="52"/>
      <c r="H102" s="52">
        <v>18</v>
      </c>
      <c r="I102" s="52">
        <f>H102*F102</f>
        <v>3600</v>
      </c>
      <c r="J102" s="52"/>
      <c r="K102" s="52">
        <f t="shared" si="19"/>
        <v>0</v>
      </c>
      <c r="L102" s="52">
        <f t="shared" si="20"/>
        <v>3600</v>
      </c>
    </row>
    <row r="103" spans="1:12" outlineLevel="1">
      <c r="A103" s="44" t="s">
        <v>150</v>
      </c>
      <c r="B103" s="45" t="s">
        <v>41</v>
      </c>
      <c r="C103" s="52"/>
      <c r="D103" s="57"/>
      <c r="E103" s="52" t="s">
        <v>2</v>
      </c>
      <c r="F103" s="52">
        <v>10</v>
      </c>
      <c r="G103" s="52"/>
      <c r="H103" s="52">
        <v>120</v>
      </c>
      <c r="I103" s="52">
        <f>H103*F103</f>
        <v>1200</v>
      </c>
      <c r="J103" s="52"/>
      <c r="K103" s="52">
        <f t="shared" si="19"/>
        <v>0</v>
      </c>
      <c r="L103" s="52">
        <f t="shared" si="20"/>
        <v>1200</v>
      </c>
    </row>
    <row r="104" spans="1:12" outlineLevel="1">
      <c r="A104" s="147" t="s">
        <v>151</v>
      </c>
      <c r="B104" s="144" t="s">
        <v>47</v>
      </c>
      <c r="C104" s="148"/>
      <c r="D104" s="149"/>
      <c r="E104" s="148" t="s">
        <v>48</v>
      </c>
      <c r="F104" s="148">
        <v>1</v>
      </c>
      <c r="G104" s="148"/>
      <c r="H104" s="148"/>
      <c r="I104" s="148">
        <v>0</v>
      </c>
      <c r="J104" s="148">
        <v>432000</v>
      </c>
      <c r="K104" s="148">
        <f>J104*F104</f>
        <v>432000</v>
      </c>
      <c r="L104" s="148">
        <f>I104+K104</f>
        <v>432000</v>
      </c>
    </row>
    <row r="105" spans="1:12" outlineLevel="1">
      <c r="A105" s="48"/>
      <c r="B105" s="49" t="s">
        <v>42</v>
      </c>
      <c r="C105" s="53"/>
      <c r="D105" s="58"/>
      <c r="E105" s="53"/>
      <c r="F105" s="53"/>
      <c r="G105" s="53">
        <f>SUM(G89:G96,G99:G104)</f>
        <v>57731.662106459989</v>
      </c>
      <c r="H105" s="53"/>
      <c r="I105" s="53">
        <f>SUM(I89:I104)</f>
        <v>1368027.9101626999</v>
      </c>
      <c r="J105" s="53"/>
      <c r="K105" s="53">
        <f>SUM(K89:K104)</f>
        <v>853900.24</v>
      </c>
      <c r="L105" s="53">
        <f>SUM(L89:L104)</f>
        <v>2221928.1501626996</v>
      </c>
    </row>
    <row r="106" spans="1:12">
      <c r="B106" s="9"/>
      <c r="C106" s="55"/>
      <c r="D106" s="62"/>
      <c r="E106" s="55"/>
      <c r="F106" s="55"/>
    </row>
    <row r="107" spans="1:12">
      <c r="D107" s="60"/>
    </row>
    <row r="108" spans="1:12">
      <c r="D108" s="60"/>
    </row>
    <row r="109" spans="1:12">
      <c r="D109" s="60"/>
    </row>
  </sheetData>
  <mergeCells count="2">
    <mergeCell ref="H1:I1"/>
    <mergeCell ref="J1:K1"/>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pane ySplit="2" topLeftCell="A3" activePane="bottomLeft" state="frozen"/>
      <selection pane="bottomLeft" activeCell="B8" sqref="B8"/>
    </sheetView>
  </sheetViews>
  <sheetFormatPr baseColWidth="10" defaultColWidth="11.44140625" defaultRowHeight="14.4" outlineLevelRow="1"/>
  <cols>
    <col min="1" max="1" width="3.5546875" style="1" bestFit="1" customWidth="1"/>
    <col min="2" max="2" width="47.33203125" style="2" customWidth="1"/>
    <col min="3" max="3" width="3.88671875" style="19" bestFit="1" customWidth="1"/>
    <col min="4" max="4" width="8.5546875" style="19" bestFit="1" customWidth="1"/>
    <col min="5" max="5" width="11.5546875" style="19" bestFit="1" customWidth="1"/>
    <col min="6" max="6" width="13.21875" style="19" bestFit="1" customWidth="1"/>
    <col min="7" max="7" width="11.6640625" style="19" bestFit="1" customWidth="1"/>
    <col min="8" max="8" width="10" style="19" bestFit="1" customWidth="1"/>
    <col min="9" max="9" width="10.6640625" style="19" bestFit="1" customWidth="1"/>
    <col min="10" max="10" width="13.21875" style="19" bestFit="1" customWidth="1"/>
    <col min="11" max="16384" width="11.44140625" style="1"/>
  </cols>
  <sheetData>
    <row r="1" spans="1:10">
      <c r="C1" s="195" t="s">
        <v>16</v>
      </c>
      <c r="D1" s="195"/>
      <c r="E1" s="196"/>
      <c r="F1" s="196"/>
      <c r="G1" s="196" t="s">
        <v>17</v>
      </c>
      <c r="H1" s="196"/>
      <c r="I1" s="196"/>
      <c r="J1" s="196"/>
    </row>
    <row r="2" spans="1:10">
      <c r="A2" s="31" t="s">
        <v>0</v>
      </c>
      <c r="B2" s="125" t="s">
        <v>1</v>
      </c>
      <c r="C2" s="31" t="s">
        <v>2</v>
      </c>
      <c r="D2" s="31" t="s">
        <v>3</v>
      </c>
      <c r="E2" s="67" t="s">
        <v>24</v>
      </c>
      <c r="F2" s="67" t="s">
        <v>25</v>
      </c>
      <c r="G2" s="67" t="s">
        <v>18</v>
      </c>
      <c r="H2" s="67" t="s">
        <v>19</v>
      </c>
      <c r="I2" s="67" t="s">
        <v>24</v>
      </c>
      <c r="J2" s="67" t="s">
        <v>25</v>
      </c>
    </row>
    <row r="3" spans="1:10" s="13" customFormat="1" ht="15" thickBot="1">
      <c r="C3" s="19"/>
      <c r="D3" s="19"/>
      <c r="E3" s="19"/>
      <c r="F3" s="19"/>
      <c r="G3" s="19"/>
      <c r="H3" s="19"/>
      <c r="I3" s="19"/>
      <c r="J3" s="19"/>
    </row>
    <row r="4" spans="1:10" s="13" customFormat="1" ht="15" thickBot="1">
      <c r="A4" s="68"/>
      <c r="B4" s="69" t="s">
        <v>453</v>
      </c>
      <c r="C4" s="70"/>
      <c r="D4" s="70"/>
      <c r="E4" s="35"/>
      <c r="F4" s="35">
        <f>SUM(F20,F13,F10,F6)</f>
        <v>11146000</v>
      </c>
      <c r="G4" s="35"/>
      <c r="H4" s="35"/>
      <c r="I4" s="35"/>
      <c r="J4" s="71">
        <f>SUM(J20,J13,J10,J6)</f>
        <v>401520</v>
      </c>
    </row>
    <row r="5" spans="1:10" s="13" customFormat="1">
      <c r="C5" s="19"/>
      <c r="D5" s="19"/>
      <c r="E5" s="5"/>
      <c r="F5" s="5"/>
      <c r="G5" s="5"/>
      <c r="H5" s="5"/>
      <c r="I5" s="5"/>
      <c r="J5" s="5"/>
    </row>
    <row r="6" spans="1:10">
      <c r="A6" s="72">
        <v>1</v>
      </c>
      <c r="B6" s="73" t="s">
        <v>7</v>
      </c>
      <c r="C6" s="72"/>
      <c r="D6" s="72"/>
      <c r="E6" s="74"/>
      <c r="F6" s="74">
        <f>SUM(F7:F8)</f>
        <v>4470000</v>
      </c>
      <c r="G6" s="74"/>
      <c r="H6" s="74"/>
      <c r="I6" s="74"/>
      <c r="J6" s="74">
        <f>SUM(J7:J8)</f>
        <v>142800</v>
      </c>
    </row>
    <row r="7" spans="1:10" ht="43.2" outlineLevel="1">
      <c r="A7" s="75" t="s">
        <v>53</v>
      </c>
      <c r="B7" s="76" t="s">
        <v>5</v>
      </c>
      <c r="C7" s="145" t="s">
        <v>2</v>
      </c>
      <c r="D7" s="75">
        <v>2</v>
      </c>
      <c r="E7" s="77">
        <v>1035000</v>
      </c>
      <c r="F7" s="77">
        <f>D7*E7</f>
        <v>2070000</v>
      </c>
      <c r="G7" s="77">
        <v>66000</v>
      </c>
      <c r="H7" s="77">
        <f>D7*G7</f>
        <v>132000</v>
      </c>
      <c r="I7" s="77">
        <v>0.8</v>
      </c>
      <c r="J7" s="77">
        <f>H7*I7</f>
        <v>105600</v>
      </c>
    </row>
    <row r="8" spans="1:10" ht="43.2" outlineLevel="1">
      <c r="A8" s="78" t="s">
        <v>56</v>
      </c>
      <c r="B8" s="79" t="s">
        <v>6</v>
      </c>
      <c r="C8" s="146" t="s">
        <v>2</v>
      </c>
      <c r="D8" s="78">
        <v>2</v>
      </c>
      <c r="E8" s="80">
        <v>1200000</v>
      </c>
      <c r="F8" s="80">
        <f t="shared" ref="F8:F18" si="0">D8*E8</f>
        <v>2400000</v>
      </c>
      <c r="G8" s="80">
        <v>31000</v>
      </c>
      <c r="H8" s="80">
        <f>D8*G8</f>
        <v>62000</v>
      </c>
      <c r="I8" s="80">
        <v>0.6</v>
      </c>
      <c r="J8" s="80">
        <f t="shared" ref="J8:J18" si="1">H8*I8</f>
        <v>37200</v>
      </c>
    </row>
    <row r="9" spans="1:10" s="12" customFormat="1">
      <c r="B9" s="2"/>
      <c r="C9" s="19"/>
      <c r="D9" s="19"/>
      <c r="E9" s="5"/>
      <c r="F9" s="5"/>
      <c r="G9" s="5"/>
      <c r="H9" s="5"/>
      <c r="I9" s="5"/>
      <c r="J9" s="5"/>
    </row>
    <row r="10" spans="1:10">
      <c r="A10" s="72">
        <v>2</v>
      </c>
      <c r="B10" s="73" t="s">
        <v>8</v>
      </c>
      <c r="C10" s="72"/>
      <c r="D10" s="72"/>
      <c r="E10" s="74"/>
      <c r="F10" s="74">
        <f>SUM(F11)</f>
        <v>16000</v>
      </c>
      <c r="G10" s="74"/>
      <c r="H10" s="74"/>
      <c r="I10" s="74"/>
      <c r="J10" s="74">
        <f>SUM(J11)</f>
        <v>6720</v>
      </c>
    </row>
    <row r="11" spans="1:10" s="4" customFormat="1" ht="28.8" outlineLevel="1">
      <c r="A11" s="81" t="s">
        <v>132</v>
      </c>
      <c r="B11" s="82" t="s">
        <v>9</v>
      </c>
      <c r="C11" s="81" t="s">
        <v>2</v>
      </c>
      <c r="D11" s="81">
        <v>8</v>
      </c>
      <c r="E11" s="83">
        <v>2000</v>
      </c>
      <c r="F11" s="83">
        <f t="shared" si="0"/>
        <v>16000</v>
      </c>
      <c r="G11" s="83">
        <v>200</v>
      </c>
      <c r="H11" s="83">
        <f>D11*G11</f>
        <v>1600</v>
      </c>
      <c r="I11" s="83">
        <v>4.2</v>
      </c>
      <c r="J11" s="83">
        <f t="shared" si="1"/>
        <v>6720</v>
      </c>
    </row>
    <row r="12" spans="1:10" s="12" customFormat="1">
      <c r="B12" s="14"/>
      <c r="C12" s="19"/>
      <c r="D12" s="19"/>
      <c r="E12" s="5"/>
      <c r="F12" s="5"/>
      <c r="G12" s="5"/>
      <c r="H12" s="5"/>
      <c r="I12" s="5"/>
      <c r="J12" s="5"/>
    </row>
    <row r="13" spans="1:10">
      <c r="A13" s="72">
        <v>3</v>
      </c>
      <c r="B13" s="73" t="s">
        <v>10</v>
      </c>
      <c r="C13" s="72"/>
      <c r="D13" s="72"/>
      <c r="E13" s="74"/>
      <c r="F13" s="74">
        <f>SUM(F14:F18)</f>
        <v>6370000</v>
      </c>
      <c r="G13" s="74"/>
      <c r="H13" s="74"/>
      <c r="I13" s="74"/>
      <c r="J13" s="74">
        <f>SUM(J14:J18)</f>
        <v>216000</v>
      </c>
    </row>
    <row r="14" spans="1:10" ht="43.2" outlineLevel="1">
      <c r="A14" s="75" t="s">
        <v>168</v>
      </c>
      <c r="B14" s="76" t="s">
        <v>11</v>
      </c>
      <c r="C14" s="75" t="s">
        <v>2</v>
      </c>
      <c r="D14" s="75">
        <v>4</v>
      </c>
      <c r="E14" s="77">
        <v>980000</v>
      </c>
      <c r="F14" s="77">
        <f t="shared" si="0"/>
        <v>3920000</v>
      </c>
      <c r="G14" s="77">
        <v>15000</v>
      </c>
      <c r="H14" s="77">
        <f>D14*G14</f>
        <v>60000</v>
      </c>
      <c r="I14" s="77">
        <v>2</v>
      </c>
      <c r="J14" s="77">
        <f t="shared" si="1"/>
        <v>120000</v>
      </c>
    </row>
    <row r="15" spans="1:10" ht="57.6" outlineLevel="1">
      <c r="A15" s="84" t="s">
        <v>169</v>
      </c>
      <c r="B15" s="85" t="s">
        <v>12</v>
      </c>
      <c r="C15" s="84" t="s">
        <v>2</v>
      </c>
      <c r="D15" s="84">
        <v>2</v>
      </c>
      <c r="E15" s="86">
        <v>200000</v>
      </c>
      <c r="F15" s="86">
        <f t="shared" si="0"/>
        <v>400000</v>
      </c>
      <c r="G15" s="86">
        <v>2000</v>
      </c>
      <c r="H15" s="86">
        <f>D15*G15</f>
        <v>4000</v>
      </c>
      <c r="I15" s="86">
        <v>3.5</v>
      </c>
      <c r="J15" s="86">
        <f t="shared" si="1"/>
        <v>14000</v>
      </c>
    </row>
    <row r="16" spans="1:10" ht="43.2" outlineLevel="1">
      <c r="A16" s="84" t="s">
        <v>170</v>
      </c>
      <c r="B16" s="85" t="s">
        <v>13</v>
      </c>
      <c r="C16" s="84" t="s">
        <v>2</v>
      </c>
      <c r="D16" s="84">
        <v>2</v>
      </c>
      <c r="E16" s="86">
        <v>350000</v>
      </c>
      <c r="F16" s="86">
        <f t="shared" si="0"/>
        <v>700000</v>
      </c>
      <c r="G16" s="86">
        <v>6000</v>
      </c>
      <c r="H16" s="86">
        <f>D16*G16</f>
        <v>12000</v>
      </c>
      <c r="I16" s="86">
        <v>2.5</v>
      </c>
      <c r="J16" s="86">
        <f t="shared" si="1"/>
        <v>30000</v>
      </c>
    </row>
    <row r="17" spans="1:10" ht="43.2" outlineLevel="1">
      <c r="A17" s="84" t="s">
        <v>171</v>
      </c>
      <c r="B17" s="85" t="s">
        <v>14</v>
      </c>
      <c r="C17" s="84" t="s">
        <v>2</v>
      </c>
      <c r="D17" s="84">
        <v>4</v>
      </c>
      <c r="E17" s="86">
        <v>200000</v>
      </c>
      <c r="F17" s="86">
        <f t="shared" si="0"/>
        <v>800000</v>
      </c>
      <c r="G17" s="86">
        <v>2000</v>
      </c>
      <c r="H17" s="86">
        <f>D17*G17</f>
        <v>8000</v>
      </c>
      <c r="I17" s="86">
        <v>3.5</v>
      </c>
      <c r="J17" s="86">
        <f t="shared" si="1"/>
        <v>28000</v>
      </c>
    </row>
    <row r="18" spans="1:10" ht="43.2" outlineLevel="1">
      <c r="A18" s="78" t="s">
        <v>172</v>
      </c>
      <c r="B18" s="79" t="s">
        <v>15</v>
      </c>
      <c r="C18" s="78" t="s">
        <v>2</v>
      </c>
      <c r="D18" s="78">
        <v>1</v>
      </c>
      <c r="E18" s="80">
        <v>550000</v>
      </c>
      <c r="F18" s="80">
        <f t="shared" si="0"/>
        <v>550000</v>
      </c>
      <c r="G18" s="80">
        <v>12000</v>
      </c>
      <c r="H18" s="80">
        <f>D18*G18</f>
        <v>12000</v>
      </c>
      <c r="I18" s="80">
        <v>2</v>
      </c>
      <c r="J18" s="80">
        <f t="shared" si="1"/>
        <v>24000</v>
      </c>
    </row>
    <row r="19" spans="1:10">
      <c r="E19" s="5"/>
      <c r="F19" s="5"/>
      <c r="G19" s="5"/>
      <c r="H19" s="5"/>
      <c r="I19" s="5"/>
      <c r="J19" s="5"/>
    </row>
    <row r="20" spans="1:10">
      <c r="A20" s="72">
        <v>4</v>
      </c>
      <c r="B20" s="73" t="s">
        <v>449</v>
      </c>
      <c r="C20" s="72"/>
      <c r="D20" s="72"/>
      <c r="E20" s="74"/>
      <c r="F20" s="74">
        <f>SUM(F21)</f>
        <v>290000</v>
      </c>
      <c r="G20" s="74"/>
      <c r="H20" s="74"/>
      <c r="I20" s="74"/>
      <c r="J20" s="74">
        <f>SUM(J21)</f>
        <v>36000</v>
      </c>
    </row>
    <row r="21" spans="1:10" ht="28.8" outlineLevel="1">
      <c r="A21" s="87" t="s">
        <v>199</v>
      </c>
      <c r="B21" s="88" t="s">
        <v>450</v>
      </c>
      <c r="C21" s="87" t="s">
        <v>2</v>
      </c>
      <c r="D21" s="87">
        <v>2</v>
      </c>
      <c r="E21" s="89">
        <v>145000</v>
      </c>
      <c r="F21" s="89">
        <f>D21*E21</f>
        <v>290000</v>
      </c>
      <c r="G21" s="89">
        <v>30000</v>
      </c>
      <c r="H21" s="89">
        <f>G21*D21</f>
        <v>60000</v>
      </c>
      <c r="I21" s="89">
        <v>0.6</v>
      </c>
      <c r="J21" s="89">
        <f>H21*I21</f>
        <v>36000</v>
      </c>
    </row>
    <row r="22" spans="1:10">
      <c r="B22" s="14"/>
      <c r="E22" s="3"/>
    </row>
    <row r="23" spans="1:10" s="12" customFormat="1">
      <c r="B23" s="14"/>
      <c r="C23" s="19"/>
      <c r="D23" s="19"/>
      <c r="E23" s="3"/>
      <c r="F23" s="3"/>
      <c r="G23" s="19"/>
      <c r="H23" s="19"/>
      <c r="I23" s="19"/>
      <c r="J23" s="3"/>
    </row>
    <row r="24" spans="1:10">
      <c r="B24" s="11"/>
      <c r="E24" s="3"/>
    </row>
    <row r="25" spans="1:10">
      <c r="E25" s="3"/>
      <c r="F25" s="3"/>
    </row>
    <row r="26" spans="1:10">
      <c r="E26" s="3"/>
      <c r="F26" s="3"/>
    </row>
    <row r="27" spans="1:10">
      <c r="E27" s="3"/>
      <c r="F27" s="3"/>
    </row>
  </sheetData>
  <mergeCells count="2">
    <mergeCell ref="C1:F1"/>
    <mergeCell ref="G1:J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showGridLines="0" zoomScaleNormal="100" workbookViewId="0">
      <pane ySplit="1" topLeftCell="A2" activePane="bottomLeft" state="frozen"/>
      <selection pane="bottomLeft" activeCell="B94" sqref="B94"/>
    </sheetView>
  </sheetViews>
  <sheetFormatPr baseColWidth="10" defaultRowHeight="14.4" outlineLevelRow="2"/>
  <cols>
    <col min="1" max="1" width="6.109375" style="11" bestFit="1" customWidth="1"/>
    <col min="2" max="2" width="54.109375" style="10" customWidth="1"/>
    <col min="3" max="3" width="9.88671875" style="19" bestFit="1" customWidth="1"/>
    <col min="4" max="4" width="3.33203125" style="19" bestFit="1" customWidth="1"/>
    <col min="5" max="5" width="10.6640625" style="19" bestFit="1" customWidth="1"/>
    <col min="6" max="6" width="13.21875" style="19" bestFit="1" customWidth="1"/>
    <col min="7" max="7" width="2.21875" style="12" bestFit="1" customWidth="1"/>
    <col min="8" max="16384" width="11.5546875" style="10"/>
  </cols>
  <sheetData>
    <row r="1" spans="1:7">
      <c r="A1" s="63" t="s">
        <v>0</v>
      </c>
      <c r="B1" s="124" t="s">
        <v>49</v>
      </c>
      <c r="C1" s="63" t="s">
        <v>3</v>
      </c>
      <c r="D1" s="63" t="s">
        <v>2</v>
      </c>
      <c r="E1" s="63" t="s">
        <v>24</v>
      </c>
      <c r="F1" s="63" t="s">
        <v>25</v>
      </c>
      <c r="G1" s="15"/>
    </row>
    <row r="2" spans="1:7" ht="15" thickBot="1">
      <c r="A2" s="36"/>
      <c r="B2" s="7"/>
      <c r="C2" s="5"/>
      <c r="D2" s="5"/>
      <c r="E2" s="5"/>
      <c r="F2" s="5"/>
      <c r="G2" s="15"/>
    </row>
    <row r="3" spans="1:7" ht="15" thickBot="1">
      <c r="A3" s="91"/>
      <c r="B3" s="129" t="s">
        <v>310</v>
      </c>
      <c r="C3" s="92"/>
      <c r="D3" s="92"/>
      <c r="E3" s="92"/>
      <c r="F3" s="93">
        <f>F76+F70+F29+F5</f>
        <v>1877353.6600000001</v>
      </c>
      <c r="G3" s="15"/>
    </row>
    <row r="4" spans="1:7">
      <c r="A4" s="36"/>
      <c r="B4" s="7"/>
      <c r="C4" s="5"/>
      <c r="D4" s="5"/>
      <c r="E4" s="5"/>
      <c r="F4" s="5"/>
      <c r="G4" s="15"/>
    </row>
    <row r="5" spans="1:7">
      <c r="A5" s="111" t="s">
        <v>51</v>
      </c>
      <c r="B5" s="23" t="s">
        <v>311</v>
      </c>
      <c r="C5" s="74"/>
      <c r="D5" s="74"/>
      <c r="E5" s="74"/>
      <c r="F5" s="74">
        <f>+SUM(F6,F11,F16,F20,F22,F24)</f>
        <v>641574.46</v>
      </c>
    </row>
    <row r="6" spans="1:7" outlineLevel="1">
      <c r="A6" s="95" t="s">
        <v>53</v>
      </c>
      <c r="B6" s="96" t="s">
        <v>312</v>
      </c>
      <c r="C6" s="63"/>
      <c r="D6" s="63"/>
      <c r="E6" s="63"/>
      <c r="F6" s="63">
        <f>SUM(F7:F10)</f>
        <v>139549</v>
      </c>
    </row>
    <row r="7" spans="1:7" ht="100.8" outlineLevel="2">
      <c r="A7" s="100" t="s">
        <v>313</v>
      </c>
      <c r="B7" s="101" t="s">
        <v>495</v>
      </c>
      <c r="C7" s="152">
        <v>1</v>
      </c>
      <c r="D7" s="77" t="s">
        <v>2</v>
      </c>
      <c r="E7" s="77">
        <v>700</v>
      </c>
      <c r="F7" s="102">
        <f>C7*E7</f>
        <v>700</v>
      </c>
      <c r="G7" s="16" t="s">
        <v>451</v>
      </c>
    </row>
    <row r="8" spans="1:7" ht="409.6" outlineLevel="2">
      <c r="A8" s="103" t="s">
        <v>314</v>
      </c>
      <c r="B8" s="104" t="s">
        <v>315</v>
      </c>
      <c r="C8" s="153">
        <v>1</v>
      </c>
      <c r="D8" s="86" t="s">
        <v>2</v>
      </c>
      <c r="E8" s="86">
        <v>32349</v>
      </c>
      <c r="F8" s="105">
        <f t="shared" ref="F8:F27" si="0">C8*E8</f>
        <v>32349</v>
      </c>
      <c r="G8" s="16" t="s">
        <v>451</v>
      </c>
    </row>
    <row r="9" spans="1:7" ht="129.6" outlineLevel="2">
      <c r="A9" s="103" t="s">
        <v>316</v>
      </c>
      <c r="B9" s="104" t="s">
        <v>317</v>
      </c>
      <c r="C9" s="153">
        <v>750</v>
      </c>
      <c r="D9" s="86" t="s">
        <v>123</v>
      </c>
      <c r="E9" s="86">
        <v>108</v>
      </c>
      <c r="F9" s="105">
        <f t="shared" si="0"/>
        <v>81000</v>
      </c>
      <c r="G9" s="16" t="s">
        <v>452</v>
      </c>
    </row>
    <row r="10" spans="1:7" ht="129.6" outlineLevel="2">
      <c r="A10" s="106" t="s">
        <v>318</v>
      </c>
      <c r="B10" s="107" t="s">
        <v>319</v>
      </c>
      <c r="C10" s="154">
        <v>340</v>
      </c>
      <c r="D10" s="80" t="s">
        <v>123</v>
      </c>
      <c r="E10" s="80">
        <v>75</v>
      </c>
      <c r="F10" s="108">
        <f t="shared" si="0"/>
        <v>25500</v>
      </c>
      <c r="G10" s="16" t="s">
        <v>452</v>
      </c>
    </row>
    <row r="11" spans="1:7" outlineLevel="1">
      <c r="A11" s="95" t="s">
        <v>56</v>
      </c>
      <c r="B11" s="96" t="s">
        <v>320</v>
      </c>
      <c r="C11" s="155"/>
      <c r="D11" s="63"/>
      <c r="E11" s="63"/>
      <c r="F11" s="63">
        <f>SUM(F12:F15)</f>
        <v>362076</v>
      </c>
      <c r="G11" s="16"/>
    </row>
    <row r="12" spans="1:7" ht="374.4" outlineLevel="2">
      <c r="A12" s="100" t="s">
        <v>321</v>
      </c>
      <c r="B12" s="101" t="s">
        <v>322</v>
      </c>
      <c r="C12" s="152">
        <v>4</v>
      </c>
      <c r="D12" s="77" t="s">
        <v>2</v>
      </c>
      <c r="E12" s="77">
        <v>12900</v>
      </c>
      <c r="F12" s="102">
        <f t="shared" si="0"/>
        <v>51600</v>
      </c>
      <c r="G12" s="17" t="s">
        <v>451</v>
      </c>
    </row>
    <row r="13" spans="1:7" ht="374.4" outlineLevel="2">
      <c r="A13" s="103" t="s">
        <v>323</v>
      </c>
      <c r="B13" s="104" t="s">
        <v>324</v>
      </c>
      <c r="C13" s="153">
        <v>2</v>
      </c>
      <c r="D13" s="86" t="s">
        <v>2</v>
      </c>
      <c r="E13" s="86">
        <v>26912</v>
      </c>
      <c r="F13" s="105">
        <f t="shared" si="0"/>
        <v>53824</v>
      </c>
      <c r="G13" s="17" t="s">
        <v>451</v>
      </c>
    </row>
    <row r="14" spans="1:7" ht="409.6" outlineLevel="2">
      <c r="A14" s="103" t="s">
        <v>325</v>
      </c>
      <c r="B14" s="104" t="s">
        <v>326</v>
      </c>
      <c r="C14" s="153">
        <v>4</v>
      </c>
      <c r="D14" s="86" t="s">
        <v>2</v>
      </c>
      <c r="E14" s="86">
        <v>32349</v>
      </c>
      <c r="F14" s="105">
        <f t="shared" si="0"/>
        <v>129396</v>
      </c>
      <c r="G14" s="16" t="s">
        <v>451</v>
      </c>
    </row>
    <row r="15" spans="1:7" ht="409.6" outlineLevel="2">
      <c r="A15" s="106" t="s">
        <v>327</v>
      </c>
      <c r="B15" s="107" t="s">
        <v>328</v>
      </c>
      <c r="C15" s="154">
        <v>4</v>
      </c>
      <c r="D15" s="80" t="s">
        <v>2</v>
      </c>
      <c r="E15" s="80">
        <v>31814</v>
      </c>
      <c r="F15" s="108">
        <f t="shared" si="0"/>
        <v>127256</v>
      </c>
      <c r="G15" s="16" t="s">
        <v>451</v>
      </c>
    </row>
    <row r="16" spans="1:7" outlineLevel="1">
      <c r="A16" s="95" t="s">
        <v>58</v>
      </c>
      <c r="B16" s="96" t="s">
        <v>329</v>
      </c>
      <c r="C16" s="155"/>
      <c r="D16" s="63"/>
      <c r="E16" s="63"/>
      <c r="F16" s="63">
        <f>SUM(F17:F19)</f>
        <v>5039.46</v>
      </c>
      <c r="G16" s="16"/>
    </row>
    <row r="17" spans="1:7" ht="115.2" outlineLevel="2">
      <c r="A17" s="100" t="s">
        <v>330</v>
      </c>
      <c r="B17" s="101" t="s">
        <v>331</v>
      </c>
      <c r="C17" s="152">
        <v>750</v>
      </c>
      <c r="D17" s="77" t="s">
        <v>123</v>
      </c>
      <c r="E17" s="77">
        <v>5.85</v>
      </c>
      <c r="F17" s="102">
        <f t="shared" si="0"/>
        <v>4387.5</v>
      </c>
      <c r="G17" s="16" t="s">
        <v>452</v>
      </c>
    </row>
    <row r="18" spans="1:7" ht="72" outlineLevel="2">
      <c r="A18" s="103" t="s">
        <v>332</v>
      </c>
      <c r="B18" s="104" t="s">
        <v>333</v>
      </c>
      <c r="C18" s="153">
        <v>2</v>
      </c>
      <c r="D18" s="86" t="s">
        <v>2</v>
      </c>
      <c r="E18" s="86">
        <v>268.48</v>
      </c>
      <c r="F18" s="105">
        <f t="shared" si="0"/>
        <v>536.96</v>
      </c>
      <c r="G18" s="16" t="s">
        <v>452</v>
      </c>
    </row>
    <row r="19" spans="1:7" ht="115.2" outlineLevel="2">
      <c r="A19" s="106" t="s">
        <v>334</v>
      </c>
      <c r="B19" s="107" t="s">
        <v>335</v>
      </c>
      <c r="C19" s="154">
        <v>1</v>
      </c>
      <c r="D19" s="80" t="s">
        <v>123</v>
      </c>
      <c r="E19" s="80">
        <v>115</v>
      </c>
      <c r="F19" s="108">
        <f t="shared" si="0"/>
        <v>115</v>
      </c>
      <c r="G19" s="16" t="s">
        <v>452</v>
      </c>
    </row>
    <row r="20" spans="1:7" outlineLevel="1">
      <c r="A20" s="95" t="s">
        <v>60</v>
      </c>
      <c r="B20" s="96" t="s">
        <v>336</v>
      </c>
      <c r="C20" s="155"/>
      <c r="D20" s="63"/>
      <c r="E20" s="63"/>
      <c r="F20" s="63">
        <f>+SUM(F21)</f>
        <v>105410</v>
      </c>
      <c r="G20" s="16"/>
    </row>
    <row r="21" spans="1:7" ht="129.6" outlineLevel="2">
      <c r="A21" s="90" t="s">
        <v>337</v>
      </c>
      <c r="B21" s="109" t="s">
        <v>338</v>
      </c>
      <c r="C21" s="156">
        <v>830</v>
      </c>
      <c r="D21" s="89" t="s">
        <v>123</v>
      </c>
      <c r="E21" s="89">
        <v>127</v>
      </c>
      <c r="F21" s="110">
        <f t="shared" si="0"/>
        <v>105410</v>
      </c>
      <c r="G21" s="16" t="s">
        <v>452</v>
      </c>
    </row>
    <row r="22" spans="1:7" outlineLevel="1">
      <c r="A22" s="95" t="s">
        <v>62</v>
      </c>
      <c r="B22" s="96" t="s">
        <v>339</v>
      </c>
      <c r="C22" s="155"/>
      <c r="D22" s="63"/>
      <c r="E22" s="63"/>
      <c r="F22" s="63">
        <f>+SUM(F23)</f>
        <v>15000</v>
      </c>
      <c r="G22" s="16"/>
    </row>
    <row r="23" spans="1:7" ht="216" outlineLevel="2">
      <c r="A23" s="90" t="s">
        <v>340</v>
      </c>
      <c r="B23" s="109" t="s">
        <v>341</v>
      </c>
      <c r="C23" s="156">
        <v>1</v>
      </c>
      <c r="D23" s="89" t="s">
        <v>2</v>
      </c>
      <c r="E23" s="89">
        <v>15000</v>
      </c>
      <c r="F23" s="110">
        <f t="shared" si="0"/>
        <v>15000</v>
      </c>
      <c r="G23" s="16" t="s">
        <v>451</v>
      </c>
    </row>
    <row r="24" spans="1:7" outlineLevel="1">
      <c r="A24" s="95" t="s">
        <v>64</v>
      </c>
      <c r="B24" s="96" t="s">
        <v>342</v>
      </c>
      <c r="C24" s="155"/>
      <c r="D24" s="63"/>
      <c r="E24" s="63"/>
      <c r="F24" s="63">
        <f>+SUM(F25:F27)</f>
        <v>14500</v>
      </c>
      <c r="G24" s="16"/>
    </row>
    <row r="25" spans="1:7" ht="144" outlineLevel="2">
      <c r="A25" s="100" t="s">
        <v>343</v>
      </c>
      <c r="B25" s="101" t="s">
        <v>344</v>
      </c>
      <c r="C25" s="152">
        <v>1</v>
      </c>
      <c r="D25" s="77" t="s">
        <v>2</v>
      </c>
      <c r="E25" s="77">
        <v>11000</v>
      </c>
      <c r="F25" s="77">
        <f t="shared" si="0"/>
        <v>11000</v>
      </c>
      <c r="G25" s="16" t="s">
        <v>451</v>
      </c>
    </row>
    <row r="26" spans="1:7" ht="201.6" outlineLevel="2">
      <c r="A26" s="103" t="s">
        <v>345</v>
      </c>
      <c r="B26" s="104" t="s">
        <v>346</v>
      </c>
      <c r="C26" s="153">
        <v>1</v>
      </c>
      <c r="D26" s="86" t="s">
        <v>2</v>
      </c>
      <c r="E26" s="86">
        <v>2000</v>
      </c>
      <c r="F26" s="86">
        <f t="shared" si="0"/>
        <v>2000</v>
      </c>
      <c r="G26" s="16" t="s">
        <v>451</v>
      </c>
    </row>
    <row r="27" spans="1:7" ht="28.8" outlineLevel="2">
      <c r="A27" s="106" t="s">
        <v>347</v>
      </c>
      <c r="B27" s="107" t="s">
        <v>348</v>
      </c>
      <c r="C27" s="154">
        <v>1</v>
      </c>
      <c r="D27" s="80" t="s">
        <v>2</v>
      </c>
      <c r="E27" s="80">
        <v>1500</v>
      </c>
      <c r="F27" s="80">
        <f t="shared" si="0"/>
        <v>1500</v>
      </c>
      <c r="G27" s="16" t="s">
        <v>451</v>
      </c>
    </row>
    <row r="28" spans="1:7">
      <c r="A28" s="7"/>
      <c r="B28" s="7"/>
      <c r="C28" s="157"/>
      <c r="D28" s="5"/>
      <c r="E28" s="5"/>
      <c r="F28" s="5"/>
    </row>
    <row r="29" spans="1:7">
      <c r="A29" s="111" t="s">
        <v>130</v>
      </c>
      <c r="B29" s="23" t="s">
        <v>349</v>
      </c>
      <c r="C29" s="158"/>
      <c r="D29" s="74"/>
      <c r="E29" s="74"/>
      <c r="F29" s="74">
        <f>+SUM(F65,F63,F60,F56,F54,F50,F47,F34,F30)</f>
        <v>1223235.08</v>
      </c>
      <c r="G29" s="19"/>
    </row>
    <row r="30" spans="1:7" outlineLevel="1">
      <c r="A30" s="95" t="s">
        <v>132</v>
      </c>
      <c r="B30" s="96" t="s">
        <v>350</v>
      </c>
      <c r="C30" s="155"/>
      <c r="D30" s="63"/>
      <c r="E30" s="63"/>
      <c r="F30" s="63">
        <f>SUM(F31:F33)</f>
        <v>595200</v>
      </c>
      <c r="G30" s="17"/>
    </row>
    <row r="31" spans="1:7" ht="158.4" outlineLevel="2">
      <c r="A31" s="112" t="s">
        <v>351</v>
      </c>
      <c r="B31" s="101" t="s">
        <v>352</v>
      </c>
      <c r="C31" s="159">
        <v>2</v>
      </c>
      <c r="D31" s="113" t="s">
        <v>2</v>
      </c>
      <c r="E31" s="113">
        <v>360000</v>
      </c>
      <c r="F31" s="114">
        <f>((E31*C31)/5)*1.3</f>
        <v>187200</v>
      </c>
      <c r="G31" s="17" t="s">
        <v>451</v>
      </c>
    </row>
    <row r="32" spans="1:7" ht="172.8" outlineLevel="2">
      <c r="A32" s="115" t="s">
        <v>353</v>
      </c>
      <c r="B32" s="104" t="s">
        <v>354</v>
      </c>
      <c r="C32" s="160">
        <v>6</v>
      </c>
      <c r="D32" s="116" t="s">
        <v>2</v>
      </c>
      <c r="E32" s="116">
        <v>250000</v>
      </c>
      <c r="F32" s="117">
        <f>((E32*C32)/5)*1.3</f>
        <v>390000</v>
      </c>
      <c r="G32" s="17" t="s">
        <v>451</v>
      </c>
    </row>
    <row r="33" spans="1:7" ht="129.6" outlineLevel="2">
      <c r="A33" s="118" t="s">
        <v>355</v>
      </c>
      <c r="B33" s="107" t="s">
        <v>356</v>
      </c>
      <c r="C33" s="161">
        <v>1</v>
      </c>
      <c r="D33" s="119" t="s">
        <v>2</v>
      </c>
      <c r="E33" s="119">
        <v>18000</v>
      </c>
      <c r="F33" s="120">
        <f>C33*E33</f>
        <v>18000</v>
      </c>
      <c r="G33" s="12" t="s">
        <v>451</v>
      </c>
    </row>
    <row r="34" spans="1:7" outlineLevel="1">
      <c r="A34" s="95" t="s">
        <v>133</v>
      </c>
      <c r="B34" s="96" t="s">
        <v>357</v>
      </c>
      <c r="C34" s="155"/>
      <c r="D34" s="63"/>
      <c r="E34" s="63"/>
      <c r="F34" s="63">
        <f>SUM(F35:F46)</f>
        <v>281604.31</v>
      </c>
      <c r="G34" s="16"/>
    </row>
    <row r="35" spans="1:7" ht="115.2" outlineLevel="2">
      <c r="A35" s="112" t="s">
        <v>358</v>
      </c>
      <c r="B35" s="101" t="s">
        <v>359</v>
      </c>
      <c r="C35" s="159">
        <v>250</v>
      </c>
      <c r="D35" s="113" t="s">
        <v>123</v>
      </c>
      <c r="E35" s="113">
        <v>170.04</v>
      </c>
      <c r="F35" s="114">
        <f t="shared" ref="F35:F68" si="1">C35*E35</f>
        <v>42510</v>
      </c>
      <c r="G35" s="16" t="s">
        <v>452</v>
      </c>
    </row>
    <row r="36" spans="1:7" ht="115.2" outlineLevel="2">
      <c r="A36" s="115" t="s">
        <v>360</v>
      </c>
      <c r="B36" s="104" t="s">
        <v>361</v>
      </c>
      <c r="C36" s="160">
        <v>510</v>
      </c>
      <c r="D36" s="116" t="s">
        <v>123</v>
      </c>
      <c r="E36" s="116">
        <v>79.274000000000001</v>
      </c>
      <c r="F36" s="117">
        <f t="shared" si="1"/>
        <v>40429.74</v>
      </c>
      <c r="G36" s="16" t="s">
        <v>452</v>
      </c>
    </row>
    <row r="37" spans="1:7" ht="115.2" outlineLevel="2">
      <c r="A37" s="115" t="s">
        <v>362</v>
      </c>
      <c r="B37" s="104" t="s">
        <v>363</v>
      </c>
      <c r="C37" s="160">
        <v>180</v>
      </c>
      <c r="D37" s="116" t="s">
        <v>123</v>
      </c>
      <c r="E37" s="116">
        <v>105.274</v>
      </c>
      <c r="F37" s="117">
        <f t="shared" si="1"/>
        <v>18949.32</v>
      </c>
      <c r="G37" s="16" t="s">
        <v>452</v>
      </c>
    </row>
    <row r="38" spans="1:7" ht="115.2" outlineLevel="2">
      <c r="A38" s="115" t="s">
        <v>364</v>
      </c>
      <c r="B38" s="104" t="s">
        <v>365</v>
      </c>
      <c r="C38" s="160">
        <v>500</v>
      </c>
      <c r="D38" s="116" t="s">
        <v>123</v>
      </c>
      <c r="E38" s="116">
        <v>76.180000000000007</v>
      </c>
      <c r="F38" s="117">
        <f t="shared" si="1"/>
        <v>38090</v>
      </c>
      <c r="G38" s="16" t="s">
        <v>452</v>
      </c>
    </row>
    <row r="39" spans="1:7" ht="115.2" outlineLevel="2">
      <c r="A39" s="115" t="s">
        <v>366</v>
      </c>
      <c r="B39" s="104" t="s">
        <v>367</v>
      </c>
      <c r="C39" s="160">
        <v>500</v>
      </c>
      <c r="D39" s="116" t="s">
        <v>123</v>
      </c>
      <c r="E39" s="116">
        <v>59.176000000000002</v>
      </c>
      <c r="F39" s="117">
        <f t="shared" si="1"/>
        <v>29588</v>
      </c>
      <c r="G39" s="16" t="s">
        <v>452</v>
      </c>
    </row>
    <row r="40" spans="1:7" ht="100.8" outlineLevel="2">
      <c r="A40" s="115" t="s">
        <v>368</v>
      </c>
      <c r="B40" s="104" t="s">
        <v>369</v>
      </c>
      <c r="C40" s="160">
        <v>10750</v>
      </c>
      <c r="D40" s="116" t="s">
        <v>123</v>
      </c>
      <c r="E40" s="116">
        <v>4.4000000000000004</v>
      </c>
      <c r="F40" s="117">
        <f t="shared" si="1"/>
        <v>47300.000000000007</v>
      </c>
      <c r="G40" s="16" t="s">
        <v>452</v>
      </c>
    </row>
    <row r="41" spans="1:7" ht="100.8" outlineLevel="2">
      <c r="A41" s="115" t="s">
        <v>370</v>
      </c>
      <c r="B41" s="104" t="s">
        <v>371</v>
      </c>
      <c r="C41" s="160">
        <v>500</v>
      </c>
      <c r="D41" s="116" t="s">
        <v>123</v>
      </c>
      <c r="E41" s="116">
        <v>10.43</v>
      </c>
      <c r="F41" s="117">
        <f t="shared" si="1"/>
        <v>5215</v>
      </c>
      <c r="G41" s="16" t="s">
        <v>452</v>
      </c>
    </row>
    <row r="42" spans="1:7" ht="100.8" outlineLevel="2">
      <c r="A42" s="115" t="s">
        <v>372</v>
      </c>
      <c r="B42" s="104" t="s">
        <v>373</v>
      </c>
      <c r="C42" s="160">
        <v>350</v>
      </c>
      <c r="D42" s="116" t="s">
        <v>123</v>
      </c>
      <c r="E42" s="116">
        <v>15.1</v>
      </c>
      <c r="F42" s="117">
        <f t="shared" si="1"/>
        <v>5285</v>
      </c>
      <c r="G42" s="16" t="s">
        <v>452</v>
      </c>
    </row>
    <row r="43" spans="1:7" ht="100.8" outlineLevel="2">
      <c r="A43" s="115" t="s">
        <v>374</v>
      </c>
      <c r="B43" s="104" t="s">
        <v>375</v>
      </c>
      <c r="C43" s="160">
        <v>170</v>
      </c>
      <c r="D43" s="116" t="s">
        <v>123</v>
      </c>
      <c r="E43" s="116">
        <v>20.48</v>
      </c>
      <c r="F43" s="117">
        <f t="shared" si="1"/>
        <v>3481.6</v>
      </c>
      <c r="G43" s="16" t="s">
        <v>452</v>
      </c>
    </row>
    <row r="44" spans="1:7" ht="100.8" outlineLevel="2">
      <c r="A44" s="115" t="s">
        <v>376</v>
      </c>
      <c r="B44" s="104" t="s">
        <v>377</v>
      </c>
      <c r="C44" s="160">
        <v>990</v>
      </c>
      <c r="D44" s="116" t="s">
        <v>123</v>
      </c>
      <c r="E44" s="116">
        <v>25.81</v>
      </c>
      <c r="F44" s="117">
        <f t="shared" si="1"/>
        <v>25551.899999999998</v>
      </c>
      <c r="G44" s="16" t="s">
        <v>452</v>
      </c>
    </row>
    <row r="45" spans="1:7" ht="100.8" outlineLevel="2">
      <c r="A45" s="115" t="s">
        <v>378</v>
      </c>
      <c r="B45" s="104" t="s">
        <v>379</v>
      </c>
      <c r="C45" s="160">
        <v>2250</v>
      </c>
      <c r="D45" s="116" t="s">
        <v>123</v>
      </c>
      <c r="E45" s="116">
        <v>7.79</v>
      </c>
      <c r="F45" s="117">
        <f t="shared" si="1"/>
        <v>17527.5</v>
      </c>
      <c r="G45" s="16" t="s">
        <v>452</v>
      </c>
    </row>
    <row r="46" spans="1:7" ht="100.8" outlineLevel="2">
      <c r="A46" s="118" t="s">
        <v>380</v>
      </c>
      <c r="B46" s="107" t="s">
        <v>381</v>
      </c>
      <c r="C46" s="161">
        <v>375</v>
      </c>
      <c r="D46" s="119" t="s">
        <v>123</v>
      </c>
      <c r="E46" s="119">
        <v>20.47</v>
      </c>
      <c r="F46" s="120">
        <f t="shared" si="1"/>
        <v>7676.25</v>
      </c>
      <c r="G46" s="12" t="s">
        <v>452</v>
      </c>
    </row>
    <row r="47" spans="1:7" outlineLevel="1">
      <c r="A47" s="95" t="s">
        <v>134</v>
      </c>
      <c r="B47" s="96" t="s">
        <v>382</v>
      </c>
      <c r="C47" s="155"/>
      <c r="D47" s="63"/>
      <c r="E47" s="63"/>
      <c r="F47" s="63">
        <f>+SUM(F48:F49)</f>
        <v>195468.75</v>
      </c>
      <c r="G47" s="16"/>
    </row>
    <row r="48" spans="1:7" ht="129.6" outlineLevel="2">
      <c r="A48" s="112" t="s">
        <v>383</v>
      </c>
      <c r="B48" s="101" t="s">
        <v>338</v>
      </c>
      <c r="C48" s="159">
        <v>900</v>
      </c>
      <c r="D48" s="113" t="s">
        <v>123</v>
      </c>
      <c r="E48" s="113">
        <v>127</v>
      </c>
      <c r="F48" s="114">
        <f t="shared" si="1"/>
        <v>114300</v>
      </c>
      <c r="G48" s="16" t="s">
        <v>452</v>
      </c>
    </row>
    <row r="49" spans="1:7" ht="129.6" outlineLevel="2">
      <c r="A49" s="118" t="s">
        <v>384</v>
      </c>
      <c r="B49" s="107" t="s">
        <v>385</v>
      </c>
      <c r="C49" s="161">
        <v>975</v>
      </c>
      <c r="D49" s="119" t="s">
        <v>123</v>
      </c>
      <c r="E49" s="119">
        <v>83.25</v>
      </c>
      <c r="F49" s="120">
        <f t="shared" si="1"/>
        <v>81168.75</v>
      </c>
      <c r="G49" s="12" t="s">
        <v>452</v>
      </c>
    </row>
    <row r="50" spans="1:7" outlineLevel="1">
      <c r="A50" s="95" t="s">
        <v>136</v>
      </c>
      <c r="B50" s="96" t="s">
        <v>386</v>
      </c>
      <c r="C50" s="155"/>
      <c r="D50" s="63"/>
      <c r="E50" s="63"/>
      <c r="F50" s="63">
        <f>+SUM(F51:F53)</f>
        <v>9148.3600000000024</v>
      </c>
    </row>
    <row r="51" spans="1:7" ht="100.8" outlineLevel="2">
      <c r="A51" s="112" t="s">
        <v>387</v>
      </c>
      <c r="B51" s="101" t="s">
        <v>388</v>
      </c>
      <c r="C51" s="159">
        <v>26</v>
      </c>
      <c r="D51" s="113" t="s">
        <v>2</v>
      </c>
      <c r="E51" s="113">
        <v>347.3</v>
      </c>
      <c r="F51" s="114">
        <f t="shared" si="1"/>
        <v>9029.8000000000011</v>
      </c>
      <c r="G51" s="12" t="s">
        <v>451</v>
      </c>
    </row>
    <row r="52" spans="1:7" ht="115.2" outlineLevel="2">
      <c r="A52" s="115" t="s">
        <v>389</v>
      </c>
      <c r="B52" s="104" t="s">
        <v>390</v>
      </c>
      <c r="C52" s="160">
        <v>2</v>
      </c>
      <c r="D52" s="116" t="s">
        <v>2</v>
      </c>
      <c r="E52" s="116">
        <v>29.64</v>
      </c>
      <c r="F52" s="117">
        <f t="shared" si="1"/>
        <v>59.28</v>
      </c>
      <c r="G52" s="12" t="s">
        <v>451</v>
      </c>
    </row>
    <row r="53" spans="1:7" ht="115.2" outlineLevel="2">
      <c r="A53" s="118" t="s">
        <v>391</v>
      </c>
      <c r="B53" s="107" t="s">
        <v>392</v>
      </c>
      <c r="C53" s="161">
        <v>2</v>
      </c>
      <c r="D53" s="119" t="s">
        <v>2</v>
      </c>
      <c r="E53" s="119">
        <v>29.64</v>
      </c>
      <c r="F53" s="120">
        <f t="shared" si="1"/>
        <v>59.28</v>
      </c>
      <c r="G53" s="12" t="s">
        <v>451</v>
      </c>
    </row>
    <row r="54" spans="1:7" outlineLevel="1">
      <c r="A54" s="95" t="s">
        <v>138</v>
      </c>
      <c r="B54" s="96" t="s">
        <v>393</v>
      </c>
      <c r="C54" s="155"/>
      <c r="D54" s="63"/>
      <c r="E54" s="63"/>
      <c r="F54" s="63">
        <f>+SUM(F55)</f>
        <v>97637.5</v>
      </c>
    </row>
    <row r="55" spans="1:7" ht="86.4" outlineLevel="2">
      <c r="A55" s="121" t="s">
        <v>394</v>
      </c>
      <c r="B55" s="109" t="s">
        <v>395</v>
      </c>
      <c r="C55" s="162">
        <v>214</v>
      </c>
      <c r="D55" s="122" t="s">
        <v>2</v>
      </c>
      <c r="E55" s="122">
        <v>456.25</v>
      </c>
      <c r="F55" s="123">
        <f t="shared" si="1"/>
        <v>97637.5</v>
      </c>
      <c r="G55" s="12" t="s">
        <v>451</v>
      </c>
    </row>
    <row r="56" spans="1:7" outlineLevel="1">
      <c r="A56" s="95" t="s">
        <v>139</v>
      </c>
      <c r="B56" s="96" t="s">
        <v>396</v>
      </c>
      <c r="C56" s="155"/>
      <c r="D56" s="63"/>
      <c r="E56" s="63"/>
      <c r="F56" s="63">
        <f>+SUM(F57:F59)</f>
        <v>10160.879999999999</v>
      </c>
      <c r="G56" s="16"/>
    </row>
    <row r="57" spans="1:7" ht="172.8" outlineLevel="2">
      <c r="A57" s="112" t="s">
        <v>397</v>
      </c>
      <c r="B57" s="101" t="s">
        <v>398</v>
      </c>
      <c r="C57" s="159">
        <v>81</v>
      </c>
      <c r="D57" s="113" t="s">
        <v>2</v>
      </c>
      <c r="E57" s="113">
        <v>69.709999999999994</v>
      </c>
      <c r="F57" s="114">
        <f t="shared" si="1"/>
        <v>5646.5099999999993</v>
      </c>
      <c r="G57" s="16" t="s">
        <v>451</v>
      </c>
    </row>
    <row r="58" spans="1:7" ht="172.8" outlineLevel="2">
      <c r="A58" s="115" t="s">
        <v>399</v>
      </c>
      <c r="B58" s="104" t="s">
        <v>400</v>
      </c>
      <c r="C58" s="160">
        <v>3</v>
      </c>
      <c r="D58" s="116" t="s">
        <v>2</v>
      </c>
      <c r="E58" s="116">
        <v>404.79</v>
      </c>
      <c r="F58" s="117">
        <f t="shared" si="1"/>
        <v>1214.3700000000001</v>
      </c>
      <c r="G58" s="16" t="s">
        <v>451</v>
      </c>
    </row>
    <row r="59" spans="1:7" ht="100.8" outlineLevel="2">
      <c r="A59" s="118" t="s">
        <v>401</v>
      </c>
      <c r="B59" s="107" t="s">
        <v>402</v>
      </c>
      <c r="C59" s="161">
        <v>750</v>
      </c>
      <c r="D59" s="119" t="s">
        <v>2</v>
      </c>
      <c r="E59" s="119">
        <v>4.4000000000000004</v>
      </c>
      <c r="F59" s="120">
        <f t="shared" si="1"/>
        <v>3300.0000000000005</v>
      </c>
      <c r="G59" s="12" t="s">
        <v>451</v>
      </c>
    </row>
    <row r="60" spans="1:7" outlineLevel="1">
      <c r="A60" s="95" t="s">
        <v>140</v>
      </c>
      <c r="B60" s="96" t="s">
        <v>403</v>
      </c>
      <c r="C60" s="155"/>
      <c r="D60" s="63"/>
      <c r="E60" s="63"/>
      <c r="F60" s="63">
        <f>+SUM(F61:F62)</f>
        <v>4515.28</v>
      </c>
    </row>
    <row r="61" spans="1:7" ht="43.2" outlineLevel="2">
      <c r="A61" s="112" t="s">
        <v>404</v>
      </c>
      <c r="B61" s="101" t="s">
        <v>405</v>
      </c>
      <c r="C61" s="159">
        <v>8</v>
      </c>
      <c r="D61" s="113" t="s">
        <v>2</v>
      </c>
      <c r="E61" s="113">
        <v>350.65</v>
      </c>
      <c r="F61" s="114">
        <f t="shared" si="1"/>
        <v>2805.2</v>
      </c>
      <c r="G61" s="12" t="s">
        <v>451</v>
      </c>
    </row>
    <row r="62" spans="1:7" ht="28.8" outlineLevel="2">
      <c r="A62" s="118" t="s">
        <v>406</v>
      </c>
      <c r="B62" s="107" t="s">
        <v>407</v>
      </c>
      <c r="C62" s="161">
        <v>4</v>
      </c>
      <c r="D62" s="119" t="s">
        <v>2</v>
      </c>
      <c r="E62" s="119">
        <v>427.52</v>
      </c>
      <c r="F62" s="120">
        <f t="shared" si="1"/>
        <v>1710.08</v>
      </c>
      <c r="G62" s="12" t="s">
        <v>451</v>
      </c>
    </row>
    <row r="63" spans="1:7" outlineLevel="1">
      <c r="A63" s="95" t="s">
        <v>141</v>
      </c>
      <c r="B63" s="96" t="s">
        <v>339</v>
      </c>
      <c r="C63" s="155"/>
      <c r="D63" s="63"/>
      <c r="E63" s="63"/>
      <c r="F63" s="63">
        <f>SUM(F64)</f>
        <v>15000</v>
      </c>
    </row>
    <row r="64" spans="1:7" ht="216" outlineLevel="2">
      <c r="A64" s="121" t="s">
        <v>408</v>
      </c>
      <c r="B64" s="109" t="s">
        <v>341</v>
      </c>
      <c r="C64" s="162">
        <v>1</v>
      </c>
      <c r="D64" s="122" t="s">
        <v>2</v>
      </c>
      <c r="E64" s="122">
        <v>15000</v>
      </c>
      <c r="F64" s="123">
        <f t="shared" si="1"/>
        <v>15000</v>
      </c>
      <c r="G64" s="12" t="s">
        <v>451</v>
      </c>
    </row>
    <row r="65" spans="1:7" outlineLevel="1">
      <c r="A65" s="95" t="s">
        <v>142</v>
      </c>
      <c r="B65" s="96" t="s">
        <v>342</v>
      </c>
      <c r="C65" s="155"/>
      <c r="D65" s="63"/>
      <c r="E65" s="63"/>
      <c r="F65" s="63">
        <f>+SUM(F66:F68)</f>
        <v>14500</v>
      </c>
    </row>
    <row r="66" spans="1:7" ht="100.8" outlineLevel="2">
      <c r="A66" s="112" t="s">
        <v>409</v>
      </c>
      <c r="B66" s="101" t="s">
        <v>410</v>
      </c>
      <c r="C66" s="159">
        <v>1</v>
      </c>
      <c r="D66" s="113" t="s">
        <v>2</v>
      </c>
      <c r="E66" s="113">
        <v>11000</v>
      </c>
      <c r="F66" s="113">
        <f t="shared" si="1"/>
        <v>11000</v>
      </c>
      <c r="G66" s="16" t="s">
        <v>451</v>
      </c>
    </row>
    <row r="67" spans="1:7" ht="86.4" outlineLevel="2">
      <c r="A67" s="115" t="s">
        <v>411</v>
      </c>
      <c r="B67" s="104" t="s">
        <v>412</v>
      </c>
      <c r="C67" s="160">
        <v>1</v>
      </c>
      <c r="D67" s="116" t="s">
        <v>2</v>
      </c>
      <c r="E67" s="116">
        <v>2000</v>
      </c>
      <c r="F67" s="116">
        <f t="shared" si="1"/>
        <v>2000</v>
      </c>
      <c r="G67" s="12" t="s">
        <v>451</v>
      </c>
    </row>
    <row r="68" spans="1:7" ht="28.8" outlineLevel="2">
      <c r="A68" s="118" t="s">
        <v>413</v>
      </c>
      <c r="B68" s="107" t="s">
        <v>348</v>
      </c>
      <c r="C68" s="161">
        <v>1</v>
      </c>
      <c r="D68" s="119" t="s">
        <v>2</v>
      </c>
      <c r="E68" s="119">
        <v>1500</v>
      </c>
      <c r="F68" s="119">
        <f t="shared" si="1"/>
        <v>1500</v>
      </c>
      <c r="G68" s="12" t="s">
        <v>451</v>
      </c>
    </row>
    <row r="69" spans="1:7">
      <c r="A69" s="7"/>
      <c r="B69" s="7"/>
      <c r="C69" s="157"/>
      <c r="D69" s="5"/>
      <c r="E69" s="5"/>
      <c r="F69" s="5"/>
    </row>
    <row r="70" spans="1:7">
      <c r="A70" s="94" t="s">
        <v>166</v>
      </c>
      <c r="B70" s="23" t="s">
        <v>414</v>
      </c>
      <c r="C70" s="158"/>
      <c r="D70" s="74"/>
      <c r="E70" s="74"/>
      <c r="F70" s="74">
        <f>+SUM(F71:F74)</f>
        <v>6194.4800000000005</v>
      </c>
      <c r="G70" s="19"/>
    </row>
    <row r="71" spans="1:7" ht="172.8" outlineLevel="1">
      <c r="A71" s="112" t="s">
        <v>168</v>
      </c>
      <c r="B71" s="101" t="s">
        <v>415</v>
      </c>
      <c r="C71" s="159">
        <v>1</v>
      </c>
      <c r="D71" s="113" t="s">
        <v>2</v>
      </c>
      <c r="E71" s="113">
        <v>2500</v>
      </c>
      <c r="F71" s="113">
        <f>C71*E71</f>
        <v>2500</v>
      </c>
      <c r="G71" s="16" t="s">
        <v>451</v>
      </c>
    </row>
    <row r="72" spans="1:7" ht="28.8" outlineLevel="1">
      <c r="A72" s="115" t="s">
        <v>169</v>
      </c>
      <c r="B72" s="104" t="s">
        <v>416</v>
      </c>
      <c r="C72" s="160">
        <v>1</v>
      </c>
      <c r="D72" s="116" t="s">
        <v>2</v>
      </c>
      <c r="E72" s="116">
        <v>2579.88</v>
      </c>
      <c r="F72" s="116">
        <f t="shared" ref="F72:F74" si="2">C72*E72</f>
        <v>2579.88</v>
      </c>
      <c r="G72" s="16" t="s">
        <v>451</v>
      </c>
    </row>
    <row r="73" spans="1:7" ht="28.8" outlineLevel="1">
      <c r="A73" s="115" t="s">
        <v>170</v>
      </c>
      <c r="B73" s="104" t="s">
        <v>417</v>
      </c>
      <c r="C73" s="160">
        <v>1</v>
      </c>
      <c r="D73" s="116" t="s">
        <v>2</v>
      </c>
      <c r="E73" s="116">
        <v>514.6</v>
      </c>
      <c r="F73" s="116">
        <f t="shared" si="2"/>
        <v>514.6</v>
      </c>
      <c r="G73" s="16" t="s">
        <v>451</v>
      </c>
    </row>
    <row r="74" spans="1:7" ht="28.8" outlineLevel="1">
      <c r="A74" s="118" t="s">
        <v>171</v>
      </c>
      <c r="B74" s="107" t="s">
        <v>418</v>
      </c>
      <c r="C74" s="161">
        <v>1</v>
      </c>
      <c r="D74" s="119" t="s">
        <v>2</v>
      </c>
      <c r="E74" s="119">
        <v>600</v>
      </c>
      <c r="F74" s="119">
        <f t="shared" si="2"/>
        <v>600</v>
      </c>
      <c r="G74" s="16" t="s">
        <v>451</v>
      </c>
    </row>
    <row r="75" spans="1:7">
      <c r="A75" s="98"/>
      <c r="B75" s="97"/>
      <c r="C75" s="163"/>
      <c r="D75" s="99"/>
      <c r="E75" s="99"/>
      <c r="F75" s="99"/>
      <c r="G75" s="18"/>
    </row>
    <row r="76" spans="1:7">
      <c r="A76" s="94" t="s">
        <v>197</v>
      </c>
      <c r="B76" s="23" t="s">
        <v>419</v>
      </c>
      <c r="C76" s="158"/>
      <c r="D76" s="74"/>
      <c r="E76" s="74"/>
      <c r="F76" s="74">
        <f>+SUM(F77:F82)</f>
        <v>6349.6399999999994</v>
      </c>
      <c r="G76" s="18"/>
    </row>
    <row r="77" spans="1:7" ht="57.6" outlineLevel="1">
      <c r="A77" s="112" t="s">
        <v>199</v>
      </c>
      <c r="B77" s="101" t="s">
        <v>420</v>
      </c>
      <c r="C77" s="159">
        <v>3</v>
      </c>
      <c r="D77" s="113" t="s">
        <v>2</v>
      </c>
      <c r="E77" s="113">
        <v>30.88</v>
      </c>
      <c r="F77" s="113">
        <f>C77*E77</f>
        <v>92.64</v>
      </c>
      <c r="G77" s="16" t="s">
        <v>451</v>
      </c>
    </row>
    <row r="78" spans="1:7" ht="57.6" outlineLevel="1">
      <c r="A78" s="115" t="s">
        <v>200</v>
      </c>
      <c r="B78" s="104" t="s">
        <v>421</v>
      </c>
      <c r="C78" s="160">
        <v>8</v>
      </c>
      <c r="D78" s="116" t="s">
        <v>2</v>
      </c>
      <c r="E78" s="116">
        <v>90</v>
      </c>
      <c r="F78" s="116">
        <f>C78*E78</f>
        <v>720</v>
      </c>
      <c r="G78" s="16" t="s">
        <v>451</v>
      </c>
    </row>
    <row r="79" spans="1:7" ht="57.6" outlineLevel="1">
      <c r="A79" s="115" t="s">
        <v>201</v>
      </c>
      <c r="B79" s="104" t="s">
        <v>422</v>
      </c>
      <c r="C79" s="160">
        <v>19</v>
      </c>
      <c r="D79" s="116" t="s">
        <v>2</v>
      </c>
      <c r="E79" s="116">
        <v>32</v>
      </c>
      <c r="F79" s="116">
        <f t="shared" ref="F79:F82" si="3">C79*E79</f>
        <v>608</v>
      </c>
      <c r="G79" s="16" t="s">
        <v>451</v>
      </c>
    </row>
    <row r="80" spans="1:7" ht="72" outlineLevel="1">
      <c r="A80" s="115" t="s">
        <v>202</v>
      </c>
      <c r="B80" s="104" t="s">
        <v>423</v>
      </c>
      <c r="C80" s="160">
        <v>57</v>
      </c>
      <c r="D80" s="116" t="s">
        <v>123</v>
      </c>
      <c r="E80" s="116">
        <v>4.5</v>
      </c>
      <c r="F80" s="116">
        <f t="shared" si="3"/>
        <v>256.5</v>
      </c>
      <c r="G80" s="16" t="s">
        <v>451</v>
      </c>
    </row>
    <row r="81" spans="1:7" ht="72" outlineLevel="1">
      <c r="A81" s="115" t="s">
        <v>203</v>
      </c>
      <c r="B81" s="104" t="s">
        <v>424</v>
      </c>
      <c r="C81" s="160">
        <v>750</v>
      </c>
      <c r="D81" s="116" t="s">
        <v>123</v>
      </c>
      <c r="E81" s="116">
        <v>5.85</v>
      </c>
      <c r="F81" s="116">
        <f t="shared" si="3"/>
        <v>4387.5</v>
      </c>
      <c r="G81" s="16" t="s">
        <v>451</v>
      </c>
    </row>
    <row r="82" spans="1:7" ht="57.6" outlineLevel="1">
      <c r="A82" s="118" t="s">
        <v>203</v>
      </c>
      <c r="B82" s="107" t="s">
        <v>425</v>
      </c>
      <c r="C82" s="161">
        <v>19</v>
      </c>
      <c r="D82" s="119" t="s">
        <v>2</v>
      </c>
      <c r="E82" s="119">
        <v>15</v>
      </c>
      <c r="F82" s="119">
        <f t="shared" si="3"/>
        <v>285</v>
      </c>
      <c r="G82" s="16" t="s">
        <v>451</v>
      </c>
    </row>
    <row r="83" spans="1:7">
      <c r="A83" s="36"/>
      <c r="B83" s="7"/>
      <c r="C83" s="5"/>
      <c r="D83" s="5"/>
      <c r="E83" s="5"/>
      <c r="F83" s="5"/>
    </row>
    <row r="84" spans="1:7">
      <c r="A84" s="36"/>
      <c r="B84" s="7"/>
      <c r="C84" s="5" t="s">
        <v>453</v>
      </c>
      <c r="D84" s="5"/>
      <c r="E84" s="5"/>
      <c r="F84" s="65">
        <f>SUM(F77:F82,F71:F74,F66:F68,F64,F61:F62,F57:F59,F55,F51:F53,F31:F33,F25:F27,F23,F12:F15,F7:F8)</f>
        <v>1183331.1400000001</v>
      </c>
    </row>
    <row r="85" spans="1:7">
      <c r="A85" s="36"/>
      <c r="B85" s="7"/>
      <c r="C85" s="5" t="s">
        <v>454</v>
      </c>
      <c r="D85" s="5"/>
      <c r="E85" s="5"/>
      <c r="F85" s="65">
        <f>SUM(F48:F49,F35:F46,F21,F17:F19,F9:F10)</f>
        <v>694022.52</v>
      </c>
    </row>
    <row r="86" spans="1:7">
      <c r="A86" s="36"/>
      <c r="B86" s="7"/>
      <c r="C86" s="5"/>
      <c r="D86" s="5"/>
      <c r="E86" s="5"/>
      <c r="F86" s="5"/>
    </row>
    <row r="87" spans="1:7">
      <c r="A87" s="36"/>
      <c r="B87" s="7"/>
      <c r="C87" s="5"/>
      <c r="D87" s="5"/>
      <c r="E87" s="5"/>
      <c r="F87" s="5"/>
    </row>
    <row r="88" spans="1:7">
      <c r="A88" s="36"/>
      <c r="B88" s="7"/>
      <c r="C88" s="5"/>
      <c r="D88" s="5"/>
      <c r="E88" s="5"/>
      <c r="F88" s="5"/>
    </row>
    <row r="89" spans="1:7">
      <c r="A89" s="36"/>
      <c r="B89" s="7"/>
      <c r="C89" s="5"/>
      <c r="D89" s="5"/>
      <c r="E89" s="5"/>
      <c r="F89" s="5"/>
    </row>
    <row r="90" spans="1:7">
      <c r="A90" s="36"/>
      <c r="B90" s="7"/>
      <c r="C90" s="5"/>
      <c r="D90" s="5"/>
      <c r="E90" s="5"/>
      <c r="F90" s="5"/>
    </row>
    <row r="91" spans="1:7">
      <c r="A91" s="36"/>
      <c r="B91" s="7"/>
      <c r="C91" s="5"/>
      <c r="D91" s="5"/>
      <c r="E91" s="5"/>
      <c r="F91" s="5"/>
    </row>
    <row r="92" spans="1:7">
      <c r="A92" s="36"/>
      <c r="B92" s="7"/>
      <c r="C92" s="5"/>
      <c r="D92" s="5"/>
      <c r="E92" s="5"/>
      <c r="F92" s="5"/>
    </row>
    <row r="93" spans="1:7">
      <c r="A93" s="36"/>
      <c r="B93" s="7"/>
      <c r="C93" s="5"/>
      <c r="D93" s="5"/>
      <c r="E93" s="5"/>
      <c r="F93" s="5"/>
    </row>
    <row r="94" spans="1:7">
      <c r="A94" s="36"/>
      <c r="B94" s="7"/>
      <c r="C94" s="5"/>
      <c r="D94" s="5"/>
      <c r="E94" s="5"/>
      <c r="F94" s="5"/>
    </row>
    <row r="95" spans="1:7">
      <c r="A95" s="36"/>
      <c r="B95" s="7"/>
      <c r="C95" s="5"/>
      <c r="D95" s="5"/>
      <c r="E95" s="5"/>
      <c r="F95" s="5"/>
    </row>
    <row r="96" spans="1:7">
      <c r="A96" s="36"/>
      <c r="B96" s="7"/>
      <c r="C96" s="5"/>
      <c r="D96" s="5"/>
      <c r="E96" s="5"/>
      <c r="F96" s="5"/>
    </row>
    <row r="97" spans="1:6">
      <c r="A97" s="36"/>
      <c r="B97" s="7"/>
      <c r="C97" s="5"/>
      <c r="D97" s="5"/>
      <c r="E97" s="5"/>
      <c r="F97" s="5"/>
    </row>
    <row r="98" spans="1:6">
      <c r="A98" s="36"/>
      <c r="B98" s="7"/>
      <c r="C98" s="5"/>
      <c r="D98" s="5"/>
      <c r="E98" s="5"/>
      <c r="F98" s="5"/>
    </row>
    <row r="99" spans="1:6">
      <c r="A99" s="36"/>
      <c r="B99" s="7"/>
      <c r="C99" s="5"/>
      <c r="D99" s="5"/>
      <c r="E99" s="5"/>
      <c r="F99" s="5"/>
    </row>
    <row r="100" spans="1:6">
      <c r="A100" s="36"/>
      <c r="B100" s="7"/>
      <c r="C100" s="5"/>
      <c r="D100" s="5"/>
      <c r="E100" s="5"/>
      <c r="F100" s="5"/>
    </row>
    <row r="101" spans="1:6">
      <c r="A101" s="36"/>
      <c r="B101" s="7"/>
      <c r="C101" s="5"/>
      <c r="D101" s="5"/>
      <c r="E101" s="5"/>
      <c r="F101" s="5"/>
    </row>
    <row r="102" spans="1:6">
      <c r="A102" s="36"/>
      <c r="B102" s="7"/>
      <c r="C102" s="5"/>
      <c r="D102" s="5"/>
      <c r="E102" s="5"/>
      <c r="F102" s="5"/>
    </row>
    <row r="103" spans="1:6">
      <c r="A103" s="36"/>
      <c r="B103" s="7"/>
      <c r="C103" s="5"/>
      <c r="D103" s="5"/>
      <c r="E103" s="5"/>
      <c r="F103" s="5"/>
    </row>
    <row r="104" spans="1:6">
      <c r="A104" s="36"/>
      <c r="B104" s="7"/>
      <c r="C104" s="5"/>
      <c r="D104" s="5"/>
      <c r="E104" s="5"/>
      <c r="F104" s="5"/>
    </row>
    <row r="105" spans="1:6">
      <c r="A105" s="36"/>
      <c r="B105" s="7"/>
      <c r="C105" s="5"/>
      <c r="D105" s="5"/>
      <c r="E105" s="5"/>
      <c r="F105" s="5"/>
    </row>
    <row r="106" spans="1:6">
      <c r="A106" s="36"/>
      <c r="B106" s="7"/>
      <c r="C106" s="5"/>
      <c r="D106" s="5"/>
      <c r="E106" s="5"/>
      <c r="F106" s="5"/>
    </row>
    <row r="107" spans="1:6">
      <c r="A107" s="36"/>
      <c r="B107" s="7"/>
      <c r="C107" s="5"/>
      <c r="D107" s="5"/>
      <c r="E107" s="5"/>
      <c r="F107" s="5"/>
    </row>
    <row r="108" spans="1:6">
      <c r="A108" s="36"/>
      <c r="B108" s="7"/>
      <c r="C108" s="5"/>
      <c r="D108" s="5"/>
      <c r="E108" s="5"/>
      <c r="F108" s="5"/>
    </row>
    <row r="109" spans="1:6">
      <c r="A109" s="36"/>
      <c r="B109" s="7"/>
      <c r="C109" s="5"/>
      <c r="D109" s="5"/>
      <c r="E109" s="5"/>
      <c r="F109" s="5"/>
    </row>
    <row r="110" spans="1:6">
      <c r="A110" s="36"/>
      <c r="B110" s="7"/>
      <c r="C110" s="5"/>
      <c r="D110" s="5"/>
      <c r="E110" s="5"/>
      <c r="F110" s="5"/>
    </row>
    <row r="111" spans="1:6">
      <c r="A111" s="36"/>
      <c r="B111" s="7"/>
      <c r="C111" s="5"/>
      <c r="D111" s="5"/>
      <c r="E111" s="5"/>
      <c r="F111" s="5"/>
    </row>
    <row r="112" spans="1:6">
      <c r="A112" s="36"/>
      <c r="B112" s="7"/>
      <c r="C112" s="5"/>
      <c r="D112" s="5"/>
      <c r="E112" s="5"/>
      <c r="F112" s="5"/>
    </row>
    <row r="113" spans="1:6">
      <c r="A113" s="36"/>
      <c r="B113" s="7"/>
      <c r="C113" s="5"/>
      <c r="D113" s="5"/>
      <c r="E113" s="5"/>
      <c r="F113" s="5"/>
    </row>
    <row r="114" spans="1:6">
      <c r="A114" s="36"/>
      <c r="B114" s="7"/>
      <c r="C114" s="5"/>
      <c r="D114" s="5"/>
      <c r="E114" s="5"/>
      <c r="F114" s="5"/>
    </row>
    <row r="115" spans="1:6">
      <c r="A115" s="36"/>
      <c r="B115" s="7"/>
      <c r="C115" s="5"/>
      <c r="D115" s="5"/>
      <c r="E115" s="5"/>
      <c r="F115" s="5"/>
    </row>
    <row r="116" spans="1:6">
      <c r="A116" s="36"/>
      <c r="B116" s="7"/>
      <c r="C116" s="5"/>
      <c r="D116" s="5"/>
      <c r="E116" s="5"/>
      <c r="F116" s="5"/>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tabSelected="1" workbookViewId="0">
      <pane ySplit="1" topLeftCell="A2" activePane="bottomLeft" state="frozen"/>
      <selection pane="bottomLeft" activeCell="B12" sqref="B12"/>
    </sheetView>
  </sheetViews>
  <sheetFormatPr baseColWidth="10" defaultRowHeight="14.4" outlineLevelRow="1"/>
  <cols>
    <col min="1" max="1" width="4.5546875" bestFit="1" customWidth="1"/>
    <col min="2" max="2" width="64.5546875" bestFit="1" customWidth="1"/>
    <col min="3" max="3" width="8.5546875" style="132" bestFit="1" customWidth="1"/>
    <col min="4" max="4" width="4.88671875" style="132" customWidth="1"/>
    <col min="5" max="5" width="10.6640625" style="132" bestFit="1" customWidth="1"/>
    <col min="6" max="6" width="13.21875" style="132" bestFit="1" customWidth="1"/>
  </cols>
  <sheetData>
    <row r="1" spans="1:6">
      <c r="A1" s="63" t="s">
        <v>0</v>
      </c>
      <c r="B1" s="124" t="s">
        <v>49</v>
      </c>
      <c r="C1" s="63" t="s">
        <v>3</v>
      </c>
      <c r="D1" s="63" t="s">
        <v>2</v>
      </c>
      <c r="E1" s="63" t="s">
        <v>24</v>
      </c>
      <c r="F1" s="63" t="s">
        <v>25</v>
      </c>
    </row>
    <row r="2" spans="1:6" ht="14.4" customHeight="1" thickBot="1"/>
    <row r="3" spans="1:6" ht="15" thickBot="1">
      <c r="A3" s="127"/>
      <c r="B3" s="128" t="s">
        <v>309</v>
      </c>
      <c r="C3" s="133"/>
      <c r="D3" s="133"/>
      <c r="E3" s="150"/>
      <c r="F3" s="151">
        <f>F5+F21</f>
        <v>1724700</v>
      </c>
    </row>
    <row r="4" spans="1:6">
      <c r="E4" s="30"/>
      <c r="F4" s="30"/>
    </row>
    <row r="5" spans="1:6">
      <c r="A5" s="130" t="s">
        <v>51</v>
      </c>
      <c r="B5" s="131" t="s">
        <v>496</v>
      </c>
      <c r="C5" s="134"/>
      <c r="D5" s="134"/>
      <c r="E5" s="50"/>
      <c r="F5" s="50">
        <f>SUM(F6:F19)</f>
        <v>1324700</v>
      </c>
    </row>
    <row r="6" spans="1:6" outlineLevel="1">
      <c r="A6" s="135" t="s">
        <v>53</v>
      </c>
      <c r="B6" s="136" t="s">
        <v>276</v>
      </c>
      <c r="C6" s="137">
        <v>1</v>
      </c>
      <c r="D6" s="137" t="s">
        <v>2</v>
      </c>
      <c r="E6" s="51">
        <v>750000</v>
      </c>
      <c r="F6" s="51">
        <f>C6*E6</f>
        <v>750000</v>
      </c>
    </row>
    <row r="7" spans="1:6" outlineLevel="1">
      <c r="A7" s="138" t="s">
        <v>56</v>
      </c>
      <c r="B7" s="139" t="s">
        <v>277</v>
      </c>
      <c r="C7" s="140">
        <v>1</v>
      </c>
      <c r="D7" s="140" t="s">
        <v>2</v>
      </c>
      <c r="E7" s="52">
        <v>120000</v>
      </c>
      <c r="F7" s="52">
        <f t="shared" ref="F7:F19" si="0">C7*E7</f>
        <v>120000</v>
      </c>
    </row>
    <row r="8" spans="1:6" outlineLevel="1">
      <c r="A8" s="138" t="s">
        <v>58</v>
      </c>
      <c r="B8" s="139" t="s">
        <v>278</v>
      </c>
      <c r="C8" s="140">
        <v>4</v>
      </c>
      <c r="D8" s="140" t="s">
        <v>2</v>
      </c>
      <c r="E8" s="52">
        <v>2100</v>
      </c>
      <c r="F8" s="52">
        <f t="shared" si="0"/>
        <v>8400</v>
      </c>
    </row>
    <row r="9" spans="1:6" outlineLevel="1">
      <c r="A9" s="138" t="s">
        <v>60</v>
      </c>
      <c r="B9" s="139" t="s">
        <v>279</v>
      </c>
      <c r="C9" s="140">
        <v>2</v>
      </c>
      <c r="D9" s="140" t="s">
        <v>2</v>
      </c>
      <c r="E9" s="52">
        <v>2100</v>
      </c>
      <c r="F9" s="52">
        <f t="shared" si="0"/>
        <v>4200</v>
      </c>
    </row>
    <row r="10" spans="1:6" outlineLevel="1">
      <c r="A10" s="138" t="s">
        <v>62</v>
      </c>
      <c r="B10" s="139" t="s">
        <v>280</v>
      </c>
      <c r="C10" s="140">
        <v>0</v>
      </c>
      <c r="D10" s="140" t="s">
        <v>2</v>
      </c>
      <c r="E10" s="52">
        <v>2000</v>
      </c>
      <c r="F10" s="52">
        <f t="shared" si="0"/>
        <v>0</v>
      </c>
    </row>
    <row r="11" spans="1:6" outlineLevel="1">
      <c r="A11" s="138" t="s">
        <v>64</v>
      </c>
      <c r="B11" s="139" t="s">
        <v>281</v>
      </c>
      <c r="C11" s="140">
        <v>10</v>
      </c>
      <c r="D11" s="140" t="s">
        <v>2</v>
      </c>
      <c r="E11" s="52">
        <v>1900</v>
      </c>
      <c r="F11" s="52">
        <f t="shared" si="0"/>
        <v>19000</v>
      </c>
    </row>
    <row r="12" spans="1:6" outlineLevel="1">
      <c r="A12" s="138" t="s">
        <v>66</v>
      </c>
      <c r="B12" s="139" t="s">
        <v>282</v>
      </c>
      <c r="C12" s="140">
        <v>10</v>
      </c>
      <c r="D12" s="140" t="s">
        <v>2</v>
      </c>
      <c r="E12" s="52">
        <v>3000</v>
      </c>
      <c r="F12" s="52">
        <f t="shared" si="0"/>
        <v>30000</v>
      </c>
    </row>
    <row r="13" spans="1:6" outlineLevel="1">
      <c r="A13" s="138" t="s">
        <v>68</v>
      </c>
      <c r="B13" s="139" t="s">
        <v>283</v>
      </c>
      <c r="C13" s="140">
        <v>2</v>
      </c>
      <c r="D13" s="140" t="s">
        <v>2</v>
      </c>
      <c r="E13" s="52">
        <v>2500</v>
      </c>
      <c r="F13" s="52">
        <f t="shared" si="0"/>
        <v>5000</v>
      </c>
    </row>
    <row r="14" spans="1:6" outlineLevel="1">
      <c r="A14" s="138" t="s">
        <v>70</v>
      </c>
      <c r="B14" s="139" t="s">
        <v>284</v>
      </c>
      <c r="C14" s="140">
        <v>8</v>
      </c>
      <c r="D14" s="140" t="s">
        <v>2</v>
      </c>
      <c r="E14" s="52">
        <v>5500</v>
      </c>
      <c r="F14" s="52">
        <f t="shared" si="0"/>
        <v>44000</v>
      </c>
    </row>
    <row r="15" spans="1:6" outlineLevel="1">
      <c r="A15" s="138" t="s">
        <v>71</v>
      </c>
      <c r="B15" s="139" t="s">
        <v>285</v>
      </c>
      <c r="C15" s="140">
        <v>10</v>
      </c>
      <c r="D15" s="140" t="s">
        <v>2</v>
      </c>
      <c r="E15" s="52">
        <v>5800</v>
      </c>
      <c r="F15" s="52">
        <f t="shared" si="0"/>
        <v>58000</v>
      </c>
    </row>
    <row r="16" spans="1:6" outlineLevel="1">
      <c r="A16" s="138" t="s">
        <v>73</v>
      </c>
      <c r="B16" s="139" t="s">
        <v>286</v>
      </c>
      <c r="C16" s="140">
        <v>41</v>
      </c>
      <c r="D16" s="140" t="s">
        <v>2</v>
      </c>
      <c r="E16" s="52">
        <v>6100</v>
      </c>
      <c r="F16" s="52">
        <f t="shared" si="0"/>
        <v>250100</v>
      </c>
    </row>
    <row r="17" spans="1:6" outlineLevel="1">
      <c r="A17" s="138" t="s">
        <v>75</v>
      </c>
      <c r="B17" s="139" t="s">
        <v>287</v>
      </c>
      <c r="C17" s="140">
        <v>25</v>
      </c>
      <c r="D17" s="140" t="s">
        <v>2</v>
      </c>
      <c r="E17" s="52">
        <v>300</v>
      </c>
      <c r="F17" s="52">
        <f t="shared" si="0"/>
        <v>7500</v>
      </c>
    </row>
    <row r="18" spans="1:6" outlineLevel="1">
      <c r="A18" s="138" t="s">
        <v>77</v>
      </c>
      <c r="B18" s="139" t="s">
        <v>288</v>
      </c>
      <c r="C18" s="140">
        <v>35</v>
      </c>
      <c r="D18" s="140" t="s">
        <v>2</v>
      </c>
      <c r="E18" s="52">
        <v>600</v>
      </c>
      <c r="F18" s="52">
        <f t="shared" si="0"/>
        <v>21000</v>
      </c>
    </row>
    <row r="19" spans="1:6" outlineLevel="1">
      <c r="A19" s="141" t="s">
        <v>79</v>
      </c>
      <c r="B19" s="142" t="s">
        <v>289</v>
      </c>
      <c r="C19" s="143">
        <v>5</v>
      </c>
      <c r="D19" s="143" t="s">
        <v>2</v>
      </c>
      <c r="E19" s="148">
        <v>1500</v>
      </c>
      <c r="F19" s="148">
        <f t="shared" si="0"/>
        <v>7500</v>
      </c>
    </row>
    <row r="20" spans="1:6">
      <c r="E20" s="30"/>
      <c r="F20" s="30"/>
    </row>
    <row r="21" spans="1:6">
      <c r="A21" s="130" t="s">
        <v>130</v>
      </c>
      <c r="B21" s="131" t="s">
        <v>497</v>
      </c>
      <c r="C21" s="134"/>
      <c r="D21" s="134"/>
      <c r="E21" s="50"/>
      <c r="F21" s="50">
        <v>400000</v>
      </c>
    </row>
    <row r="22" spans="1:6" outlineLevel="1">
      <c r="A22" s="135" t="s">
        <v>132</v>
      </c>
      <c r="B22" s="136" t="s">
        <v>290</v>
      </c>
      <c r="C22" s="137">
        <v>1</v>
      </c>
      <c r="D22" s="137" t="s">
        <v>2</v>
      </c>
      <c r="E22" s="51"/>
      <c r="F22" s="51"/>
    </row>
    <row r="23" spans="1:6" outlineLevel="1">
      <c r="A23" s="138" t="s">
        <v>133</v>
      </c>
      <c r="B23" s="139" t="s">
        <v>291</v>
      </c>
      <c r="C23" s="140">
        <v>2</v>
      </c>
      <c r="D23" s="140" t="s">
        <v>2</v>
      </c>
      <c r="E23" s="52"/>
      <c r="F23" s="52"/>
    </row>
    <row r="24" spans="1:6" outlineLevel="1">
      <c r="A24" s="138" t="s">
        <v>134</v>
      </c>
      <c r="B24" s="139" t="s">
        <v>292</v>
      </c>
      <c r="C24" s="140">
        <v>15</v>
      </c>
      <c r="D24" s="140" t="s">
        <v>2</v>
      </c>
      <c r="E24" s="140"/>
      <c r="F24" s="140"/>
    </row>
    <row r="25" spans="1:6" outlineLevel="1">
      <c r="A25" s="138" t="s">
        <v>136</v>
      </c>
      <c r="B25" s="139" t="s">
        <v>293</v>
      </c>
      <c r="C25" s="140">
        <v>2</v>
      </c>
      <c r="D25" s="140" t="s">
        <v>2</v>
      </c>
      <c r="E25" s="140"/>
      <c r="F25" s="140"/>
    </row>
    <row r="26" spans="1:6" outlineLevel="1">
      <c r="A26" s="138" t="s">
        <v>138</v>
      </c>
      <c r="B26" s="139" t="s">
        <v>294</v>
      </c>
      <c r="C26" s="140">
        <v>1</v>
      </c>
      <c r="D26" s="140" t="s">
        <v>2</v>
      </c>
      <c r="E26" s="140"/>
      <c r="F26" s="140"/>
    </row>
    <row r="27" spans="1:6" outlineLevel="1">
      <c r="A27" s="138" t="s">
        <v>139</v>
      </c>
      <c r="B27" s="139" t="s">
        <v>295</v>
      </c>
      <c r="C27" s="140">
        <v>0</v>
      </c>
      <c r="D27" s="140" t="s">
        <v>2</v>
      </c>
      <c r="E27" s="140"/>
      <c r="F27" s="140"/>
    </row>
    <row r="28" spans="1:6" outlineLevel="1">
      <c r="A28" s="138" t="s">
        <v>140</v>
      </c>
      <c r="B28" s="139" t="s">
        <v>296</v>
      </c>
      <c r="C28" s="140">
        <v>0</v>
      </c>
      <c r="D28" s="140" t="s">
        <v>2</v>
      </c>
      <c r="E28" s="140"/>
      <c r="F28" s="140"/>
    </row>
    <row r="29" spans="1:6" outlineLevel="1">
      <c r="A29" s="138" t="s">
        <v>141</v>
      </c>
      <c r="B29" s="139" t="s">
        <v>297</v>
      </c>
      <c r="C29" s="140">
        <v>0</v>
      </c>
      <c r="D29" s="140" t="s">
        <v>2</v>
      </c>
      <c r="E29" s="140"/>
      <c r="F29" s="140"/>
    </row>
    <row r="30" spans="1:6" outlineLevel="1">
      <c r="A30" s="138" t="s">
        <v>142</v>
      </c>
      <c r="B30" s="139" t="s">
        <v>298</v>
      </c>
      <c r="C30" s="140">
        <v>0</v>
      </c>
      <c r="D30" s="140" t="s">
        <v>2</v>
      </c>
      <c r="E30" s="140"/>
      <c r="F30" s="140"/>
    </row>
    <row r="31" spans="1:6" outlineLevel="1">
      <c r="A31" s="138" t="s">
        <v>143</v>
      </c>
      <c r="B31" s="139" t="s">
        <v>299</v>
      </c>
      <c r="C31" s="140">
        <v>0</v>
      </c>
      <c r="D31" s="140" t="s">
        <v>2</v>
      </c>
      <c r="E31" s="140"/>
      <c r="F31" s="140"/>
    </row>
    <row r="32" spans="1:6" outlineLevel="1">
      <c r="A32" s="138" t="s">
        <v>144</v>
      </c>
      <c r="B32" s="139" t="s">
        <v>300</v>
      </c>
      <c r="C32" s="140">
        <v>0</v>
      </c>
      <c r="D32" s="140" t="s">
        <v>2</v>
      </c>
      <c r="E32" s="140"/>
      <c r="F32" s="140"/>
    </row>
    <row r="33" spans="1:6" outlineLevel="1">
      <c r="A33" s="138" t="s">
        <v>145</v>
      </c>
      <c r="B33" s="139" t="s">
        <v>301</v>
      </c>
      <c r="C33" s="140">
        <v>0</v>
      </c>
      <c r="D33" s="140" t="s">
        <v>2</v>
      </c>
      <c r="E33" s="140"/>
      <c r="F33" s="140"/>
    </row>
    <row r="34" spans="1:6" outlineLevel="1">
      <c r="A34" s="138" t="s">
        <v>147</v>
      </c>
      <c r="B34" s="139" t="s">
        <v>302</v>
      </c>
      <c r="C34" s="140">
        <v>0</v>
      </c>
      <c r="D34" s="140" t="s">
        <v>2</v>
      </c>
      <c r="E34" s="140"/>
      <c r="F34" s="140"/>
    </row>
    <row r="35" spans="1:6" outlineLevel="1">
      <c r="A35" s="138" t="s">
        <v>149</v>
      </c>
      <c r="B35" s="139" t="s">
        <v>303</v>
      </c>
      <c r="C35" s="140">
        <v>1</v>
      </c>
      <c r="D35" s="140" t="s">
        <v>2</v>
      </c>
      <c r="E35" s="140"/>
      <c r="F35" s="140"/>
    </row>
    <row r="36" spans="1:6" outlineLevel="1">
      <c r="A36" s="138" t="s">
        <v>150</v>
      </c>
      <c r="B36" s="139" t="s">
        <v>304</v>
      </c>
      <c r="C36" s="140">
        <v>12</v>
      </c>
      <c r="D36" s="140" t="s">
        <v>2</v>
      </c>
      <c r="E36" s="140"/>
      <c r="F36" s="140"/>
    </row>
    <row r="37" spans="1:6" outlineLevel="1">
      <c r="A37" s="138" t="s">
        <v>151</v>
      </c>
      <c r="B37" s="139" t="s">
        <v>305</v>
      </c>
      <c r="C37" s="140">
        <v>20</v>
      </c>
      <c r="D37" s="140" t="s">
        <v>2</v>
      </c>
      <c r="E37" s="140"/>
      <c r="F37" s="140"/>
    </row>
    <row r="38" spans="1:6" outlineLevel="1">
      <c r="A38" s="138" t="s">
        <v>153</v>
      </c>
      <c r="B38" s="139" t="s">
        <v>306</v>
      </c>
      <c r="C38" s="140">
        <v>49</v>
      </c>
      <c r="D38" s="140" t="s">
        <v>2</v>
      </c>
      <c r="E38" s="140"/>
      <c r="F38" s="140"/>
    </row>
    <row r="39" spans="1:6" outlineLevel="1">
      <c r="A39" s="138" t="s">
        <v>154</v>
      </c>
      <c r="B39" s="139" t="s">
        <v>307</v>
      </c>
      <c r="C39" s="140">
        <v>2</v>
      </c>
      <c r="D39" s="140" t="s">
        <v>2</v>
      </c>
      <c r="E39" s="140"/>
      <c r="F39" s="140"/>
    </row>
    <row r="40" spans="1:6" outlineLevel="1">
      <c r="A40" s="141" t="s">
        <v>156</v>
      </c>
      <c r="B40" s="142" t="s">
        <v>308</v>
      </c>
      <c r="C40" s="143">
        <v>2</v>
      </c>
      <c r="D40" s="143" t="s">
        <v>2</v>
      </c>
      <c r="E40" s="143"/>
      <c r="F40" s="14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RESUMEN</vt:lpstr>
      <vt:lpstr>1_OBRA CIVIL</vt:lpstr>
      <vt:lpstr>2_TUBERÍAS Y ACCESORIOS FINALES</vt:lpstr>
      <vt:lpstr>3_EQUIPOS</vt:lpstr>
      <vt:lpstr>4_ELECTRICIDAD</vt:lpstr>
      <vt:lpstr>5_INSTRUMENATCIÓN Y CONTROL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Pankiv</dc:creator>
  <cp:lastModifiedBy>Mariya Pankiv</cp:lastModifiedBy>
  <dcterms:created xsi:type="dcterms:W3CDTF">2017-08-02T17:11:50Z</dcterms:created>
  <dcterms:modified xsi:type="dcterms:W3CDTF">2017-08-31T14:49:37Z</dcterms:modified>
</cp:coreProperties>
</file>