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20" windowWidth="14352" windowHeight="8748" activeTab="4"/>
  </bookViews>
  <sheets>
    <sheet name="DATOS SOCIMI" sheetId="2" r:id="rId1"/>
    <sheet name="Cálculo Betas" sheetId="4" r:id="rId2"/>
    <sheet name="Rentabilidad IBEX" sheetId="5" r:id="rId3"/>
    <sheet name="ANÁLISIS TÉCNICO Y COMERCIAL" sheetId="6" r:id="rId4"/>
    <sheet name="ANÁLISIS ECONÓMICO-FRO." sheetId="1" r:id="rId5"/>
  </sheets>
  <definedNames>
    <definedName name="_ftn1" localSheetId="3">'ANÁLISIS TÉCNICO Y COMERCIAL'!#REF!</definedName>
    <definedName name="_ftnref1" localSheetId="3">'ANÁLISIS TÉCNICO Y COMERCIAL'!#REF!</definedName>
  </definedNames>
  <calcPr calcId="144525"/>
</workbook>
</file>

<file path=xl/calcChain.xml><?xml version="1.0" encoding="utf-8"?>
<calcChain xmlns="http://schemas.openxmlformats.org/spreadsheetml/2006/main">
  <c r="M217" i="1" l="1"/>
  <c r="N217" i="1"/>
  <c r="O217" i="1"/>
  <c r="P217" i="1"/>
  <c r="Q217" i="1"/>
  <c r="M218" i="1"/>
  <c r="N218" i="1"/>
  <c r="O218" i="1"/>
  <c r="P218" i="1"/>
  <c r="Q218" i="1"/>
  <c r="M219" i="1"/>
  <c r="N219" i="1"/>
  <c r="O219" i="1"/>
  <c r="P219" i="1"/>
  <c r="Q219" i="1"/>
  <c r="M220" i="1"/>
  <c r="N220" i="1"/>
  <c r="O220" i="1"/>
  <c r="P220" i="1"/>
  <c r="Q220" i="1"/>
  <c r="M221" i="1"/>
  <c r="N221" i="1"/>
  <c r="O221" i="1"/>
  <c r="P221" i="1"/>
  <c r="Q221" i="1"/>
  <c r="M222" i="1"/>
  <c r="N222" i="1"/>
  <c r="O222" i="1"/>
  <c r="P222" i="1"/>
  <c r="Q222" i="1"/>
  <c r="M223" i="1"/>
  <c r="N223" i="1"/>
  <c r="O223" i="1"/>
  <c r="P223" i="1"/>
  <c r="Q223" i="1"/>
  <c r="M216" i="1"/>
  <c r="N216" i="1"/>
  <c r="O216" i="1"/>
  <c r="Q216" i="1"/>
  <c r="P216" i="1"/>
  <c r="P230" i="1"/>
  <c r="N242" i="1"/>
  <c r="N243" i="1"/>
  <c r="N244" i="1"/>
  <c r="N245" i="1"/>
  <c r="N246" i="1"/>
  <c r="N247" i="1"/>
  <c r="N248" i="1"/>
  <c r="N241" i="1"/>
  <c r="O242" i="1"/>
  <c r="O243" i="1"/>
  <c r="O244" i="1"/>
  <c r="O245" i="1"/>
  <c r="O246" i="1"/>
  <c r="O247" i="1"/>
  <c r="O248" i="1"/>
  <c r="O241" i="1"/>
  <c r="Q242" i="1"/>
  <c r="Q243" i="1"/>
  <c r="Q244" i="1"/>
  <c r="Q245" i="1"/>
  <c r="Q246" i="1"/>
  <c r="Q247" i="1"/>
  <c r="Q248" i="1"/>
  <c r="Q241" i="1"/>
  <c r="N233" i="1"/>
  <c r="N234" i="1"/>
  <c r="N235" i="1"/>
  <c r="N236" i="1"/>
  <c r="N229" i="1"/>
  <c r="P229" i="1"/>
  <c r="Q229" i="1"/>
  <c r="Q230" i="1"/>
  <c r="N230" i="1"/>
  <c r="O229" i="1"/>
  <c r="O230" i="1"/>
  <c r="O233" i="1"/>
  <c r="O234" i="1"/>
  <c r="O235" i="1"/>
  <c r="O236" i="1"/>
  <c r="N232" i="1"/>
  <c r="O232" i="1"/>
  <c r="Q233" i="1"/>
  <c r="Q234" i="1"/>
  <c r="Q235" i="1"/>
  <c r="Q236" i="1"/>
  <c r="Q232" i="1"/>
  <c r="P233" i="1"/>
  <c r="P234" i="1"/>
  <c r="P235" i="1"/>
  <c r="P236" i="1"/>
  <c r="P232" i="1"/>
  <c r="F233" i="1"/>
  <c r="F230" i="1"/>
  <c r="H124" i="1"/>
  <c r="G124" i="1"/>
  <c r="F124" i="1"/>
  <c r="E124" i="1"/>
  <c r="D124" i="1"/>
  <c r="H123" i="1"/>
  <c r="G123" i="1"/>
  <c r="F123" i="1"/>
  <c r="E123" i="1"/>
  <c r="D123" i="1"/>
  <c r="C221" i="1"/>
  <c r="C222" i="1"/>
  <c r="C223" i="1"/>
  <c r="C224" i="1"/>
  <c r="C216" i="1"/>
  <c r="C217" i="1"/>
  <c r="C218" i="1"/>
  <c r="C219" i="1"/>
  <c r="D221" i="1"/>
  <c r="D222" i="1"/>
  <c r="D223" i="1"/>
  <c r="D224" i="1"/>
  <c r="D216" i="1"/>
  <c r="D217" i="1"/>
  <c r="D218" i="1"/>
  <c r="D219" i="1"/>
  <c r="E221" i="1"/>
  <c r="E222" i="1"/>
  <c r="E223" i="1"/>
  <c r="E224" i="1"/>
  <c r="E216" i="1"/>
  <c r="E217" i="1"/>
  <c r="E218" i="1"/>
  <c r="E219" i="1"/>
  <c r="C220" i="1"/>
  <c r="D220" i="1"/>
  <c r="E220" i="1"/>
  <c r="F216" i="1"/>
  <c r="F217" i="1"/>
  <c r="F218" i="1"/>
  <c r="F219" i="1"/>
  <c r="I216" i="1"/>
  <c r="I217" i="1"/>
  <c r="I218" i="1"/>
  <c r="H216" i="1"/>
  <c r="H217" i="1"/>
  <c r="H218" i="1"/>
  <c r="G216" i="1"/>
  <c r="G217" i="1"/>
  <c r="G218" i="1"/>
  <c r="I220" i="1"/>
  <c r="I221" i="1"/>
  <c r="I222" i="1"/>
  <c r="I223" i="1"/>
  <c r="I224" i="1"/>
  <c r="H220" i="1"/>
  <c r="H221" i="1"/>
  <c r="H222" i="1"/>
  <c r="H223" i="1"/>
  <c r="H224" i="1"/>
  <c r="G220" i="1"/>
  <c r="G221" i="1"/>
  <c r="G222" i="1"/>
  <c r="G223" i="1"/>
  <c r="G224" i="1"/>
  <c r="H219" i="1"/>
  <c r="I219" i="1"/>
  <c r="G219" i="1"/>
  <c r="F221" i="1"/>
  <c r="F222" i="1"/>
  <c r="F223" i="1"/>
  <c r="F224" i="1"/>
  <c r="F220" i="1"/>
  <c r="C246" i="1"/>
  <c r="C247" i="1"/>
  <c r="C248" i="1"/>
  <c r="C249" i="1"/>
  <c r="D242" i="1"/>
  <c r="D243" i="1"/>
  <c r="D244" i="1"/>
  <c r="D245" i="1"/>
  <c r="D246" i="1"/>
  <c r="D247" i="1"/>
  <c r="D248" i="1"/>
  <c r="D249" i="1"/>
  <c r="D241" i="1"/>
  <c r="E241" i="1"/>
  <c r="E242" i="1"/>
  <c r="E243" i="1"/>
  <c r="E245" i="1"/>
  <c r="E246" i="1"/>
  <c r="E247" i="1"/>
  <c r="E248" i="1"/>
  <c r="E249" i="1"/>
  <c r="E244" i="1"/>
  <c r="I241" i="1"/>
  <c r="I242" i="1"/>
  <c r="I243" i="1"/>
  <c r="I245" i="1"/>
  <c r="I246" i="1"/>
  <c r="I247" i="1"/>
  <c r="I248" i="1"/>
  <c r="I249" i="1"/>
  <c r="H245" i="1"/>
  <c r="H246" i="1"/>
  <c r="H247" i="1"/>
  <c r="H248" i="1"/>
  <c r="H249" i="1"/>
  <c r="H241" i="1"/>
  <c r="H242" i="1"/>
  <c r="H243" i="1"/>
  <c r="G245" i="1"/>
  <c r="G246" i="1"/>
  <c r="G247" i="1"/>
  <c r="G248" i="1"/>
  <c r="G249" i="1"/>
  <c r="G241" i="1"/>
  <c r="G242" i="1"/>
  <c r="G243" i="1"/>
  <c r="H244" i="1"/>
  <c r="I244" i="1"/>
  <c r="G244" i="1"/>
  <c r="I229" i="1"/>
  <c r="I230" i="1"/>
  <c r="H229" i="1"/>
  <c r="H230" i="1"/>
  <c r="G229" i="1"/>
  <c r="G230" i="1"/>
  <c r="E229" i="1"/>
  <c r="E230" i="1"/>
  <c r="D229" i="1"/>
  <c r="D230" i="1"/>
  <c r="D231" i="1"/>
  <c r="E231" i="1"/>
  <c r="G231" i="1"/>
  <c r="H231" i="1"/>
  <c r="I231" i="1"/>
  <c r="F229" i="1"/>
  <c r="F231" i="1"/>
  <c r="C235" i="1"/>
  <c r="C236" i="1"/>
  <c r="C237" i="1"/>
  <c r="D234" i="1"/>
  <c r="D235" i="1"/>
  <c r="D236" i="1"/>
  <c r="D237" i="1"/>
  <c r="E234" i="1"/>
  <c r="E235" i="1"/>
  <c r="E236" i="1"/>
  <c r="E237" i="1"/>
  <c r="D233" i="1"/>
  <c r="E233" i="1"/>
  <c r="I234" i="1"/>
  <c r="I235" i="1"/>
  <c r="I236" i="1"/>
  <c r="I237" i="1"/>
  <c r="H234" i="1"/>
  <c r="H235" i="1"/>
  <c r="H236" i="1"/>
  <c r="H237" i="1"/>
  <c r="G234" i="1"/>
  <c r="G235" i="1"/>
  <c r="G236" i="1"/>
  <c r="G237" i="1"/>
  <c r="G233" i="1"/>
  <c r="H233" i="1"/>
  <c r="I233" i="1"/>
  <c r="F234" i="1"/>
  <c r="F235" i="1"/>
  <c r="F236" i="1"/>
  <c r="F237" i="1"/>
  <c r="C130" i="1" l="1"/>
  <c r="C126" i="1"/>
  <c r="F10" i="1"/>
  <c r="D42" i="1"/>
  <c r="C42" i="1"/>
  <c r="D88" i="1"/>
  <c r="E88" i="1"/>
  <c r="C50" i="1" l="1"/>
  <c r="C52" i="1"/>
  <c r="C51" i="1"/>
  <c r="C143" i="1" l="1"/>
  <c r="D126" i="1" l="1"/>
  <c r="C166" i="1"/>
  <c r="D166" i="1" s="1"/>
  <c r="E166" i="1" s="1"/>
  <c r="F166" i="1" s="1"/>
  <c r="G166" i="1" s="1"/>
  <c r="H166" i="1" s="1"/>
  <c r="I166" i="1" s="1"/>
  <c r="J166" i="1" s="1"/>
  <c r="K166" i="1" s="1"/>
  <c r="L166" i="1" s="1"/>
  <c r="M166" i="1" s="1"/>
  <c r="N166" i="1" s="1"/>
  <c r="C174" i="1"/>
  <c r="C170" i="1"/>
  <c r="E165" i="1"/>
  <c r="F165" i="1" s="1"/>
  <c r="E163" i="1"/>
  <c r="F163" i="1"/>
  <c r="G163" i="1"/>
  <c r="H163" i="1"/>
  <c r="I163" i="1"/>
  <c r="J163" i="1" s="1"/>
  <c r="K163" i="1" s="1"/>
  <c r="L163" i="1" s="1"/>
  <c r="M163" i="1" s="1"/>
  <c r="N163" i="1" s="1"/>
  <c r="D163" i="1"/>
  <c r="E125" i="1"/>
  <c r="F125" i="1" s="1"/>
  <c r="G125" i="1" s="1"/>
  <c r="H125" i="1" s="1"/>
  <c r="I125" i="1" s="1"/>
  <c r="J125" i="1" s="1"/>
  <c r="K125" i="1" s="1"/>
  <c r="L125" i="1" s="1"/>
  <c r="M125" i="1" s="1"/>
  <c r="N125" i="1" s="1"/>
  <c r="I104" i="1"/>
  <c r="I98" i="1"/>
  <c r="K89" i="1"/>
  <c r="K93" i="1" s="1"/>
  <c r="J89" i="1"/>
  <c r="K88" i="1"/>
  <c r="J88" i="1"/>
  <c r="J90" i="1" s="1"/>
  <c r="F170" i="1" l="1"/>
  <c r="G170" i="1"/>
  <c r="E170" i="1"/>
  <c r="E126" i="1"/>
  <c r="F126" i="1" s="1"/>
  <c r="G126" i="1" s="1"/>
  <c r="H126" i="1" s="1"/>
  <c r="I126" i="1" s="1"/>
  <c r="J126" i="1" s="1"/>
  <c r="K126" i="1" s="1"/>
  <c r="L126" i="1" s="1"/>
  <c r="M126" i="1" s="1"/>
  <c r="N126" i="1" s="1"/>
  <c r="G165" i="1"/>
  <c r="F171" i="1"/>
  <c r="K97" i="1"/>
  <c r="K94" i="1"/>
  <c r="K98" i="1" s="1"/>
  <c r="K90" i="1"/>
  <c r="D90" i="1"/>
  <c r="B88" i="1"/>
  <c r="H88" i="1" s="1"/>
  <c r="B89" i="1"/>
  <c r="H89" i="1" s="1"/>
  <c r="E129" i="1"/>
  <c r="F164" i="1"/>
  <c r="G164" i="1"/>
  <c r="H164" i="1"/>
  <c r="I124" i="1"/>
  <c r="I164" i="1" s="1"/>
  <c r="J164" i="1" s="1"/>
  <c r="K164" i="1" s="1"/>
  <c r="L164" i="1" s="1"/>
  <c r="M164" i="1" s="1"/>
  <c r="N164" i="1" s="1"/>
  <c r="I123" i="1"/>
  <c r="E89" i="1"/>
  <c r="E93" i="1" s="1"/>
  <c r="D89" i="1"/>
  <c r="E46" i="1"/>
  <c r="D46" i="1"/>
  <c r="C46" i="1"/>
  <c r="F45" i="1"/>
  <c r="E45" i="1"/>
  <c r="D45" i="1"/>
  <c r="C45" i="1"/>
  <c r="E43" i="1"/>
  <c r="C43" i="1"/>
  <c r="H130" i="1" l="1"/>
  <c r="N130" i="1"/>
  <c r="M130" i="1"/>
  <c r="L130" i="1"/>
  <c r="K130" i="1"/>
  <c r="G130" i="1"/>
  <c r="J130" i="1"/>
  <c r="F130" i="1"/>
  <c r="E130" i="1"/>
  <c r="E131" i="1" s="1"/>
  <c r="I130" i="1"/>
  <c r="E164" i="1"/>
  <c r="E169" i="1"/>
  <c r="E171" i="1" s="1"/>
  <c r="E134" i="1"/>
  <c r="E174" i="1" s="1"/>
  <c r="D164" i="1"/>
  <c r="E73" i="1"/>
  <c r="H165" i="1"/>
  <c r="H170" i="1" s="1"/>
  <c r="G171" i="1"/>
  <c r="K99" i="1"/>
  <c r="K101" i="1" s="1"/>
  <c r="E97" i="1"/>
  <c r="D16" i="1"/>
  <c r="E16" i="1"/>
  <c r="F16" i="1"/>
  <c r="C16" i="1"/>
  <c r="F25" i="1"/>
  <c r="C137" i="1"/>
  <c r="C98" i="1"/>
  <c r="I38" i="1"/>
  <c r="I37" i="1"/>
  <c r="H4" i="5"/>
  <c r="I4" i="5" s="1"/>
  <c r="L6" i="4"/>
  <c r="J6" i="4"/>
  <c r="H6" i="4"/>
  <c r="F6" i="4"/>
  <c r="D6" i="4"/>
  <c r="G24" i="6"/>
  <c r="I24" i="6" s="1"/>
  <c r="G22" i="6"/>
  <c r="G23" i="6" s="1"/>
  <c r="I23" i="6" s="1"/>
  <c r="G18" i="6"/>
  <c r="I18" i="6" s="1"/>
  <c r="G17" i="6"/>
  <c r="C21" i="6"/>
  <c r="D19" i="6"/>
  <c r="D18" i="6"/>
  <c r="D17" i="6"/>
  <c r="D16" i="6"/>
  <c r="D15" i="6"/>
  <c r="D14" i="6"/>
  <c r="D12" i="6"/>
  <c r="L13" i="4"/>
  <c r="D12" i="4"/>
  <c r="I165" i="1" l="1"/>
  <c r="I170" i="1" s="1"/>
  <c r="H171" i="1"/>
  <c r="E136" i="1"/>
  <c r="E176" i="1" s="1"/>
  <c r="E135" i="1"/>
  <c r="E175" i="1" s="1"/>
  <c r="E137" i="1"/>
  <c r="E177" i="1" s="1"/>
  <c r="G20" i="6"/>
  <c r="I20" i="6" s="1"/>
  <c r="G19" i="6"/>
  <c r="I22" i="6"/>
  <c r="D21" i="6"/>
  <c r="G21" i="6"/>
  <c r="I21" i="6" s="1"/>
  <c r="I17" i="6"/>
  <c r="L10" i="2"/>
  <c r="L9" i="2"/>
  <c r="L11" i="2"/>
  <c r="L12" i="2"/>
  <c r="L13" i="2"/>
  <c r="L14" i="2"/>
  <c r="L15" i="2"/>
  <c r="L8" i="2"/>
  <c r="E178" i="1" l="1"/>
  <c r="E180" i="1" s="1"/>
  <c r="J165" i="1"/>
  <c r="J170" i="1" s="1"/>
  <c r="I171" i="1"/>
  <c r="E138" i="1"/>
  <c r="E140" i="1" s="1"/>
  <c r="G25" i="6"/>
  <c r="G26" i="6" s="1"/>
  <c r="I19" i="6"/>
  <c r="I25" i="6" s="1"/>
  <c r="I26" i="6" s="1"/>
  <c r="K165" i="1" l="1"/>
  <c r="K170" i="1" s="1"/>
  <c r="J171" i="1"/>
  <c r="F134" i="1"/>
  <c r="F174" i="1" s="1"/>
  <c r="J124" i="1"/>
  <c r="K124" i="1" s="1"/>
  <c r="L124" i="1" s="1"/>
  <c r="M124" i="1" s="1"/>
  <c r="N124" i="1" s="1"/>
  <c r="J123" i="1"/>
  <c r="K123" i="1" s="1"/>
  <c r="L123" i="1" s="1"/>
  <c r="M123" i="1" s="1"/>
  <c r="N123" i="1" s="1"/>
  <c r="C49" i="1" l="1"/>
  <c r="L165" i="1"/>
  <c r="L170" i="1" s="1"/>
  <c r="K171" i="1"/>
  <c r="G134" i="1"/>
  <c r="G174" i="1" s="1"/>
  <c r="C104" i="1"/>
  <c r="B124" i="1"/>
  <c r="B123" i="1"/>
  <c r="I9" i="1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I42" i="1"/>
  <c r="F28" i="1"/>
  <c r="M165" i="1" l="1"/>
  <c r="M170" i="1" s="1"/>
  <c r="L171" i="1"/>
  <c r="H134" i="1"/>
  <c r="H174" i="1" s="1"/>
  <c r="E90" i="1"/>
  <c r="C73" i="1" s="1"/>
  <c r="N165" i="1" l="1"/>
  <c r="M171" i="1"/>
  <c r="I134" i="1"/>
  <c r="I174" i="1" s="1"/>
  <c r="F24" i="2"/>
  <c r="H8" i="1"/>
  <c r="N170" i="1" l="1"/>
  <c r="N171" i="1" s="1"/>
  <c r="J134" i="1"/>
  <c r="J174" i="1" s="1"/>
  <c r="B49" i="1"/>
  <c r="B43" i="1"/>
  <c r="B44" i="1"/>
  <c r="B45" i="1"/>
  <c r="B46" i="1"/>
  <c r="K58" i="1"/>
  <c r="D69" i="1" s="1"/>
  <c r="D78" i="1" s="1"/>
  <c r="J58" i="1"/>
  <c r="C69" i="1" s="1"/>
  <c r="C44" i="1"/>
  <c r="J57" i="1" s="1"/>
  <c r="B42" i="1"/>
  <c r="K134" i="1" l="1"/>
  <c r="K174" i="1" s="1"/>
  <c r="E18" i="1"/>
  <c r="F18" i="1" s="1"/>
  <c r="E17" i="1"/>
  <c r="E25" i="1"/>
  <c r="F20" i="1" s="1"/>
  <c r="F53" i="1" s="1"/>
  <c r="D25" i="1"/>
  <c r="D20" i="1" s="1"/>
  <c r="D53" i="1" s="1"/>
  <c r="C20" i="1"/>
  <c r="C53" i="1" s="1"/>
  <c r="D19" i="1"/>
  <c r="D18" i="1"/>
  <c r="D17" i="1"/>
  <c r="E19" i="1"/>
  <c r="F19" i="1" s="1"/>
  <c r="F13" i="1"/>
  <c r="F46" i="1" s="1"/>
  <c r="E11" i="1"/>
  <c r="F11" i="1" s="1"/>
  <c r="D11" i="1"/>
  <c r="F43" i="1"/>
  <c r="D10" i="1"/>
  <c r="D43" i="1" s="1"/>
  <c r="L134" i="1" l="1"/>
  <c r="L174" i="1" s="1"/>
  <c r="D50" i="1"/>
  <c r="F51" i="1"/>
  <c r="F52" i="1"/>
  <c r="F44" i="1"/>
  <c r="D52" i="1"/>
  <c r="D44" i="1"/>
  <c r="D51" i="1"/>
  <c r="E51" i="1"/>
  <c r="E42" i="1"/>
  <c r="E52" i="1"/>
  <c r="E44" i="1"/>
  <c r="F17" i="1"/>
  <c r="F50" i="1" s="1"/>
  <c r="E50" i="1"/>
  <c r="E20" i="1"/>
  <c r="E53" i="1" s="1"/>
  <c r="E49" i="1" l="1"/>
  <c r="E54" i="1" s="1"/>
  <c r="E55" i="1" s="1"/>
  <c r="L57" i="1"/>
  <c r="D49" i="1"/>
  <c r="K57" i="1"/>
  <c r="M57" i="1"/>
  <c r="M134" i="1"/>
  <c r="M174" i="1" s="1"/>
  <c r="F49" i="1"/>
  <c r="F54" i="1" s="1"/>
  <c r="F55" i="1" s="1"/>
  <c r="F47" i="1"/>
  <c r="F129" i="1"/>
  <c r="E94" i="1"/>
  <c r="F59" i="1" l="1"/>
  <c r="D187" i="1" s="1"/>
  <c r="D190" i="1" s="1"/>
  <c r="N134" i="1"/>
  <c r="N174" i="1" s="1"/>
  <c r="E98" i="1"/>
  <c r="E99" i="1" s="1"/>
  <c r="E101" i="1" s="1"/>
  <c r="F131" i="1"/>
  <c r="G129" i="1"/>
  <c r="K59" i="1"/>
  <c r="J59" i="1"/>
  <c r="L58" i="1"/>
  <c r="E69" i="1" s="1"/>
  <c r="L59" i="1"/>
  <c r="M58" i="1"/>
  <c r="F69" i="1" s="1"/>
  <c r="F78" i="1" s="1"/>
  <c r="M59" i="1"/>
  <c r="D191" i="1" l="1"/>
  <c r="D193" i="1" s="1"/>
  <c r="D192" i="1"/>
  <c r="F136" i="1"/>
  <c r="F176" i="1" s="1"/>
  <c r="F135" i="1"/>
  <c r="F175" i="1" s="1"/>
  <c r="F137" i="1"/>
  <c r="F177" i="1" s="1"/>
  <c r="H129" i="1"/>
  <c r="G131" i="1"/>
  <c r="C47" i="1"/>
  <c r="D47" i="1"/>
  <c r="E47" i="1"/>
  <c r="F178" i="1" l="1"/>
  <c r="F180" i="1" s="1"/>
  <c r="F138" i="1"/>
  <c r="F140" i="1" s="1"/>
  <c r="G136" i="1"/>
  <c r="G176" i="1" s="1"/>
  <c r="G135" i="1"/>
  <c r="G175" i="1" s="1"/>
  <c r="G137" i="1"/>
  <c r="G177" i="1" s="1"/>
  <c r="D68" i="1"/>
  <c r="D76" i="1" s="1"/>
  <c r="I129" i="1"/>
  <c r="H131" i="1"/>
  <c r="M56" i="1"/>
  <c r="F68" i="1"/>
  <c r="F76" i="1" s="1"/>
  <c r="L56" i="1"/>
  <c r="E68" i="1"/>
  <c r="E71" i="1" s="1"/>
  <c r="J56" i="1"/>
  <c r="E102" i="1" s="1"/>
  <c r="C68" i="1"/>
  <c r="E59" i="1"/>
  <c r="J108" i="1" s="1"/>
  <c r="J111" i="1" s="1"/>
  <c r="G178" i="1" l="1"/>
  <c r="G180" i="1" s="1"/>
  <c r="E181" i="1"/>
  <c r="J181" i="1"/>
  <c r="K181" i="1"/>
  <c r="L181" i="1"/>
  <c r="H181" i="1"/>
  <c r="G181" i="1"/>
  <c r="M181" i="1"/>
  <c r="F181" i="1"/>
  <c r="N181" i="1"/>
  <c r="I181" i="1"/>
  <c r="G138" i="1"/>
  <c r="G140" i="1" s="1"/>
  <c r="H136" i="1"/>
  <c r="H176" i="1" s="1"/>
  <c r="H135" i="1"/>
  <c r="H175" i="1" s="1"/>
  <c r="H137" i="1"/>
  <c r="H177" i="1" s="1"/>
  <c r="J112" i="1"/>
  <c r="K102" i="1"/>
  <c r="K103" i="1" s="1"/>
  <c r="K105" i="1" s="1"/>
  <c r="C71" i="1"/>
  <c r="C72" i="1" s="1"/>
  <c r="C74" i="1" s="1"/>
  <c r="E109" i="1" s="1"/>
  <c r="E72" i="1"/>
  <c r="E74" i="1" s="1"/>
  <c r="K109" i="1" s="1"/>
  <c r="K56" i="1"/>
  <c r="J129" i="1"/>
  <c r="I131" i="1"/>
  <c r="F77" i="1"/>
  <c r="F79" i="1" s="1"/>
  <c r="E103" i="1"/>
  <c r="E105" i="1" s="1"/>
  <c r="H178" i="1" l="1"/>
  <c r="H180" i="1" s="1"/>
  <c r="H182" i="1" s="1"/>
  <c r="H184" i="1" s="1"/>
  <c r="F185" i="1"/>
  <c r="F182" i="1"/>
  <c r="F184" i="1" s="1"/>
  <c r="M185" i="1"/>
  <c r="G185" i="1"/>
  <c r="G182" i="1"/>
  <c r="G184" i="1" s="1"/>
  <c r="H185" i="1"/>
  <c r="L185" i="1"/>
  <c r="J185" i="1"/>
  <c r="K185" i="1"/>
  <c r="I185" i="1"/>
  <c r="N185" i="1"/>
  <c r="E185" i="1"/>
  <c r="E182" i="1"/>
  <c r="E184" i="1" s="1"/>
  <c r="H141" i="1"/>
  <c r="H145" i="1" s="1"/>
  <c r="I141" i="1"/>
  <c r="I145" i="1" s="1"/>
  <c r="K141" i="1"/>
  <c r="K145" i="1" s="1"/>
  <c r="L141" i="1"/>
  <c r="L145" i="1" s="1"/>
  <c r="M141" i="1"/>
  <c r="M145" i="1" s="1"/>
  <c r="F141" i="1"/>
  <c r="N141" i="1"/>
  <c r="N145" i="1" s="1"/>
  <c r="G141" i="1"/>
  <c r="G145" i="1" s="1"/>
  <c r="E141" i="1"/>
  <c r="J141" i="1"/>
  <c r="J145" i="1" s="1"/>
  <c r="H138" i="1"/>
  <c r="H140" i="1" s="1"/>
  <c r="I136" i="1"/>
  <c r="I176" i="1" s="1"/>
  <c r="I135" i="1"/>
  <c r="I175" i="1" s="1"/>
  <c r="I137" i="1"/>
  <c r="I177" i="1" s="1"/>
  <c r="K106" i="1"/>
  <c r="K111" i="1" s="1"/>
  <c r="D77" i="1"/>
  <c r="D79" i="1" s="1"/>
  <c r="J131" i="1"/>
  <c r="K129" i="1"/>
  <c r="C54" i="1"/>
  <c r="C55" i="1" s="1"/>
  <c r="C59" i="1" s="1"/>
  <c r="D54" i="1"/>
  <c r="D55" i="1" s="1"/>
  <c r="D59" i="1" s="1"/>
  <c r="D147" i="1" s="1"/>
  <c r="D150" i="1" s="1"/>
  <c r="E106" i="1"/>
  <c r="E111" i="1" s="1"/>
  <c r="D98" i="5"/>
  <c r="D2396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E190" i="1" l="1"/>
  <c r="E192" i="1" s="1"/>
  <c r="D108" i="1"/>
  <c r="D111" i="1" s="1"/>
  <c r="D112" i="1" s="1"/>
  <c r="G190" i="1"/>
  <c r="D151" i="1"/>
  <c r="D153" i="1" s="1"/>
  <c r="D152" i="1"/>
  <c r="F190" i="1"/>
  <c r="I178" i="1"/>
  <c r="I180" i="1" s="1"/>
  <c r="I182" i="1" s="1"/>
  <c r="I184" i="1" s="1"/>
  <c r="I190" i="1" s="1"/>
  <c r="G142" i="1"/>
  <c r="H190" i="1"/>
  <c r="I138" i="1"/>
  <c r="I140" i="1" s="1"/>
  <c r="I142" i="1" s="1"/>
  <c r="F145" i="1"/>
  <c r="F142" i="1"/>
  <c r="H142" i="1"/>
  <c r="E145" i="1"/>
  <c r="E142" i="1"/>
  <c r="J136" i="1"/>
  <c r="J176" i="1" s="1"/>
  <c r="J135" i="1"/>
  <c r="J175" i="1" s="1"/>
  <c r="J137" i="1"/>
  <c r="J177" i="1" s="1"/>
  <c r="K116" i="1"/>
  <c r="H116" i="1" s="1"/>
  <c r="L129" i="1"/>
  <c r="K131" i="1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2395" i="5"/>
  <c r="D2394" i="5"/>
  <c r="D2393" i="5"/>
  <c r="D2392" i="5"/>
  <c r="D2391" i="5"/>
  <c r="D2390" i="5"/>
  <c r="D2389" i="5"/>
  <c r="D2388" i="5"/>
  <c r="D2387" i="5"/>
  <c r="D2386" i="5"/>
  <c r="D2385" i="5"/>
  <c r="D2384" i="5"/>
  <c r="D2383" i="5"/>
  <c r="D2382" i="5"/>
  <c r="D2381" i="5"/>
  <c r="D2380" i="5"/>
  <c r="D2379" i="5"/>
  <c r="D2378" i="5"/>
  <c r="D2377" i="5"/>
  <c r="D2376" i="5"/>
  <c r="D2375" i="5"/>
  <c r="D2374" i="5"/>
  <c r="D2373" i="5"/>
  <c r="D2372" i="5"/>
  <c r="D2371" i="5"/>
  <c r="D2370" i="5"/>
  <c r="D2369" i="5"/>
  <c r="D2368" i="5"/>
  <c r="D2367" i="5"/>
  <c r="D2366" i="5"/>
  <c r="D2365" i="5"/>
  <c r="D2364" i="5"/>
  <c r="D2363" i="5"/>
  <c r="D2362" i="5"/>
  <c r="D2361" i="5"/>
  <c r="D2360" i="5"/>
  <c r="D2359" i="5"/>
  <c r="D2358" i="5"/>
  <c r="D2357" i="5"/>
  <c r="D2356" i="5"/>
  <c r="D2355" i="5"/>
  <c r="D2354" i="5"/>
  <c r="D2353" i="5"/>
  <c r="D2352" i="5"/>
  <c r="D2351" i="5"/>
  <c r="D2350" i="5"/>
  <c r="D2349" i="5"/>
  <c r="D2348" i="5"/>
  <c r="D2347" i="5"/>
  <c r="D2346" i="5"/>
  <c r="D2345" i="5"/>
  <c r="D2344" i="5"/>
  <c r="D2343" i="5"/>
  <c r="D2342" i="5"/>
  <c r="D2341" i="5"/>
  <c r="D2340" i="5"/>
  <c r="D2339" i="5"/>
  <c r="D2338" i="5"/>
  <c r="D2337" i="5"/>
  <c r="D2336" i="5"/>
  <c r="D2335" i="5"/>
  <c r="D2334" i="5"/>
  <c r="D2333" i="5"/>
  <c r="D2332" i="5"/>
  <c r="D2331" i="5"/>
  <c r="D2330" i="5"/>
  <c r="D2329" i="5"/>
  <c r="D2328" i="5"/>
  <c r="D2327" i="5"/>
  <c r="D2326" i="5"/>
  <c r="D2325" i="5"/>
  <c r="D2324" i="5"/>
  <c r="D2323" i="5"/>
  <c r="D2322" i="5"/>
  <c r="D2321" i="5"/>
  <c r="D2320" i="5"/>
  <c r="D2319" i="5"/>
  <c r="D2318" i="5"/>
  <c r="D2317" i="5"/>
  <c r="D2316" i="5"/>
  <c r="D2315" i="5"/>
  <c r="D2314" i="5"/>
  <c r="D2313" i="5"/>
  <c r="D2312" i="5"/>
  <c r="D2311" i="5"/>
  <c r="D2310" i="5"/>
  <c r="D2309" i="5"/>
  <c r="D2308" i="5"/>
  <c r="D2307" i="5"/>
  <c r="D2306" i="5"/>
  <c r="D2305" i="5"/>
  <c r="D2304" i="5"/>
  <c r="D2303" i="5"/>
  <c r="D2302" i="5"/>
  <c r="D2301" i="5"/>
  <c r="D2300" i="5"/>
  <c r="D2299" i="5"/>
  <c r="D2298" i="5"/>
  <c r="D2297" i="5"/>
  <c r="D2296" i="5"/>
  <c r="D2295" i="5"/>
  <c r="D2294" i="5"/>
  <c r="D2293" i="5"/>
  <c r="D2292" i="5"/>
  <c r="D2291" i="5"/>
  <c r="D2290" i="5"/>
  <c r="D2289" i="5"/>
  <c r="D2288" i="5"/>
  <c r="D2287" i="5"/>
  <c r="D2286" i="5"/>
  <c r="D2285" i="5"/>
  <c r="D2284" i="5"/>
  <c r="D2283" i="5"/>
  <c r="D2282" i="5"/>
  <c r="D2281" i="5"/>
  <c r="D2280" i="5"/>
  <c r="D2279" i="5"/>
  <c r="D2278" i="5"/>
  <c r="D2277" i="5"/>
  <c r="D2276" i="5"/>
  <c r="D2275" i="5"/>
  <c r="D2274" i="5"/>
  <c r="D2273" i="5"/>
  <c r="D2272" i="5"/>
  <c r="D2271" i="5"/>
  <c r="D2270" i="5"/>
  <c r="D2269" i="5"/>
  <c r="D2268" i="5"/>
  <c r="D2267" i="5"/>
  <c r="D2266" i="5"/>
  <c r="D2265" i="5"/>
  <c r="D2264" i="5"/>
  <c r="D2263" i="5"/>
  <c r="D2262" i="5"/>
  <c r="D2261" i="5"/>
  <c r="D2260" i="5"/>
  <c r="D2259" i="5"/>
  <c r="D2258" i="5"/>
  <c r="D2257" i="5"/>
  <c r="D2256" i="5"/>
  <c r="D2255" i="5"/>
  <c r="D2254" i="5"/>
  <c r="D2253" i="5"/>
  <c r="D2252" i="5"/>
  <c r="D2251" i="5"/>
  <c r="D2250" i="5"/>
  <c r="D2249" i="5"/>
  <c r="D2248" i="5"/>
  <c r="D2247" i="5"/>
  <c r="D2246" i="5"/>
  <c r="D2245" i="5"/>
  <c r="D2244" i="5"/>
  <c r="D2243" i="5"/>
  <c r="D2242" i="5"/>
  <c r="D2241" i="5"/>
  <c r="D2240" i="5"/>
  <c r="D2239" i="5"/>
  <c r="D2238" i="5"/>
  <c r="D2237" i="5"/>
  <c r="D2236" i="5"/>
  <c r="D2235" i="5"/>
  <c r="D2234" i="5"/>
  <c r="D2233" i="5"/>
  <c r="D2232" i="5"/>
  <c r="D2231" i="5"/>
  <c r="D2230" i="5"/>
  <c r="D2229" i="5"/>
  <c r="D2228" i="5"/>
  <c r="D2227" i="5"/>
  <c r="D2226" i="5"/>
  <c r="D2225" i="5"/>
  <c r="D2224" i="5"/>
  <c r="D2223" i="5"/>
  <c r="D2222" i="5"/>
  <c r="D2221" i="5"/>
  <c r="D2220" i="5"/>
  <c r="D2219" i="5"/>
  <c r="D2218" i="5"/>
  <c r="D2217" i="5"/>
  <c r="D2216" i="5"/>
  <c r="D2215" i="5"/>
  <c r="D2214" i="5"/>
  <c r="D2213" i="5"/>
  <c r="D2212" i="5"/>
  <c r="D2211" i="5"/>
  <c r="D2210" i="5"/>
  <c r="D2209" i="5"/>
  <c r="D2208" i="5"/>
  <c r="D2207" i="5"/>
  <c r="D2206" i="5"/>
  <c r="D2205" i="5"/>
  <c r="D2204" i="5"/>
  <c r="D2203" i="5"/>
  <c r="D2202" i="5"/>
  <c r="D2201" i="5"/>
  <c r="D2200" i="5"/>
  <c r="D2199" i="5"/>
  <c r="D2198" i="5"/>
  <c r="D2197" i="5"/>
  <c r="D2196" i="5"/>
  <c r="D2195" i="5"/>
  <c r="D2194" i="5"/>
  <c r="D2193" i="5"/>
  <c r="D2192" i="5"/>
  <c r="D2191" i="5"/>
  <c r="D2190" i="5"/>
  <c r="D2189" i="5"/>
  <c r="D2188" i="5"/>
  <c r="D2187" i="5"/>
  <c r="D2186" i="5"/>
  <c r="D2185" i="5"/>
  <c r="D2184" i="5"/>
  <c r="D2183" i="5"/>
  <c r="D2182" i="5"/>
  <c r="D2181" i="5"/>
  <c r="D2180" i="5"/>
  <c r="D2179" i="5"/>
  <c r="D2178" i="5"/>
  <c r="D2177" i="5"/>
  <c r="D2176" i="5"/>
  <c r="D2175" i="5"/>
  <c r="D2174" i="5"/>
  <c r="D2173" i="5"/>
  <c r="D2172" i="5"/>
  <c r="D2171" i="5"/>
  <c r="D2170" i="5"/>
  <c r="D2169" i="5"/>
  <c r="D2168" i="5"/>
  <c r="D2167" i="5"/>
  <c r="D2166" i="5"/>
  <c r="D2165" i="5"/>
  <c r="D2164" i="5"/>
  <c r="D2163" i="5"/>
  <c r="D2162" i="5"/>
  <c r="D2161" i="5"/>
  <c r="D2160" i="5"/>
  <c r="D2159" i="5"/>
  <c r="D2158" i="5"/>
  <c r="D2157" i="5"/>
  <c r="D2156" i="5"/>
  <c r="D2155" i="5"/>
  <c r="D2154" i="5"/>
  <c r="D2153" i="5"/>
  <c r="D2152" i="5"/>
  <c r="D2151" i="5"/>
  <c r="D2150" i="5"/>
  <c r="D2149" i="5"/>
  <c r="D2148" i="5"/>
  <c r="D2147" i="5"/>
  <c r="D2146" i="5"/>
  <c r="D2145" i="5"/>
  <c r="D2144" i="5"/>
  <c r="D2143" i="5"/>
  <c r="D2142" i="5"/>
  <c r="D2141" i="5"/>
  <c r="D2140" i="5"/>
  <c r="D2139" i="5"/>
  <c r="D2138" i="5"/>
  <c r="D2137" i="5"/>
  <c r="D2136" i="5"/>
  <c r="D2135" i="5"/>
  <c r="D2134" i="5"/>
  <c r="D2133" i="5"/>
  <c r="D2132" i="5"/>
  <c r="D2131" i="5"/>
  <c r="D2130" i="5"/>
  <c r="D2129" i="5"/>
  <c r="D2128" i="5"/>
  <c r="D2127" i="5"/>
  <c r="D2126" i="5"/>
  <c r="D2125" i="5"/>
  <c r="D2124" i="5"/>
  <c r="D2123" i="5"/>
  <c r="D2122" i="5"/>
  <c r="D2121" i="5"/>
  <c r="D2120" i="5"/>
  <c r="D2119" i="5"/>
  <c r="D2118" i="5"/>
  <c r="D2117" i="5"/>
  <c r="D2116" i="5"/>
  <c r="D2115" i="5"/>
  <c r="D2114" i="5"/>
  <c r="D2113" i="5"/>
  <c r="D2112" i="5"/>
  <c r="D2111" i="5"/>
  <c r="D2110" i="5"/>
  <c r="D2109" i="5"/>
  <c r="D2108" i="5"/>
  <c r="D2107" i="5"/>
  <c r="D2106" i="5"/>
  <c r="D2105" i="5"/>
  <c r="D2104" i="5"/>
  <c r="D2103" i="5"/>
  <c r="D2102" i="5"/>
  <c r="D2101" i="5"/>
  <c r="D2100" i="5"/>
  <c r="D2099" i="5"/>
  <c r="D2098" i="5"/>
  <c r="D2097" i="5"/>
  <c r="D2096" i="5"/>
  <c r="D2095" i="5"/>
  <c r="D2094" i="5"/>
  <c r="D2093" i="5"/>
  <c r="D2092" i="5"/>
  <c r="D2091" i="5"/>
  <c r="D2090" i="5"/>
  <c r="D2089" i="5"/>
  <c r="D2088" i="5"/>
  <c r="D2087" i="5"/>
  <c r="D2086" i="5"/>
  <c r="D2085" i="5"/>
  <c r="D2084" i="5"/>
  <c r="D2083" i="5"/>
  <c r="D2082" i="5"/>
  <c r="D2081" i="5"/>
  <c r="D2080" i="5"/>
  <c r="D2079" i="5"/>
  <c r="D2078" i="5"/>
  <c r="D2077" i="5"/>
  <c r="D2076" i="5"/>
  <c r="D2075" i="5"/>
  <c r="D2074" i="5"/>
  <c r="D2073" i="5"/>
  <c r="D2072" i="5"/>
  <c r="D2071" i="5"/>
  <c r="D2070" i="5"/>
  <c r="D2069" i="5"/>
  <c r="D2068" i="5"/>
  <c r="D2067" i="5"/>
  <c r="D2066" i="5"/>
  <c r="D2065" i="5"/>
  <c r="D2064" i="5"/>
  <c r="D2063" i="5"/>
  <c r="D2062" i="5"/>
  <c r="D2061" i="5"/>
  <c r="D2060" i="5"/>
  <c r="D2059" i="5"/>
  <c r="D2058" i="5"/>
  <c r="D2057" i="5"/>
  <c r="D2056" i="5"/>
  <c r="D2055" i="5"/>
  <c r="D2054" i="5"/>
  <c r="D2053" i="5"/>
  <c r="D2052" i="5"/>
  <c r="D2051" i="5"/>
  <c r="D2050" i="5"/>
  <c r="D2049" i="5"/>
  <c r="D2048" i="5"/>
  <c r="D2047" i="5"/>
  <c r="D2046" i="5"/>
  <c r="D2045" i="5"/>
  <c r="D2044" i="5"/>
  <c r="D2043" i="5"/>
  <c r="D2042" i="5"/>
  <c r="D2041" i="5"/>
  <c r="D2040" i="5"/>
  <c r="D2039" i="5"/>
  <c r="D2038" i="5"/>
  <c r="D2037" i="5"/>
  <c r="D2036" i="5"/>
  <c r="D2035" i="5"/>
  <c r="D2034" i="5"/>
  <c r="D2033" i="5"/>
  <c r="D2032" i="5"/>
  <c r="D2031" i="5"/>
  <c r="D2030" i="5"/>
  <c r="D2029" i="5"/>
  <c r="D2028" i="5"/>
  <c r="D2027" i="5"/>
  <c r="D2026" i="5"/>
  <c r="D2025" i="5"/>
  <c r="D2024" i="5"/>
  <c r="D2023" i="5"/>
  <c r="D2022" i="5"/>
  <c r="D2021" i="5"/>
  <c r="D2020" i="5"/>
  <c r="D2019" i="5"/>
  <c r="D2018" i="5"/>
  <c r="D2017" i="5"/>
  <c r="D2016" i="5"/>
  <c r="D2015" i="5"/>
  <c r="D2014" i="5"/>
  <c r="D2013" i="5"/>
  <c r="D2012" i="5"/>
  <c r="D2011" i="5"/>
  <c r="D2010" i="5"/>
  <c r="D2009" i="5"/>
  <c r="D2008" i="5"/>
  <c r="D2007" i="5"/>
  <c r="D2006" i="5"/>
  <c r="D2005" i="5"/>
  <c r="D2004" i="5"/>
  <c r="D2003" i="5"/>
  <c r="D2002" i="5"/>
  <c r="D2001" i="5"/>
  <c r="D2000" i="5"/>
  <c r="D1999" i="5"/>
  <c r="D1998" i="5"/>
  <c r="D1997" i="5"/>
  <c r="D1996" i="5"/>
  <c r="D1995" i="5"/>
  <c r="D1994" i="5"/>
  <c r="D1993" i="5"/>
  <c r="D1992" i="5"/>
  <c r="D1991" i="5"/>
  <c r="D1990" i="5"/>
  <c r="D1989" i="5"/>
  <c r="D1988" i="5"/>
  <c r="D1987" i="5"/>
  <c r="D1986" i="5"/>
  <c r="D1985" i="5"/>
  <c r="D1984" i="5"/>
  <c r="D1983" i="5"/>
  <c r="D1982" i="5"/>
  <c r="D1981" i="5"/>
  <c r="D1980" i="5"/>
  <c r="D1979" i="5"/>
  <c r="D1978" i="5"/>
  <c r="D1977" i="5"/>
  <c r="D1976" i="5"/>
  <c r="D1975" i="5"/>
  <c r="D1974" i="5"/>
  <c r="D1973" i="5"/>
  <c r="D1972" i="5"/>
  <c r="D1971" i="5"/>
  <c r="D1970" i="5"/>
  <c r="D1969" i="5"/>
  <c r="D1968" i="5"/>
  <c r="D1967" i="5"/>
  <c r="D1966" i="5"/>
  <c r="D1965" i="5"/>
  <c r="D1964" i="5"/>
  <c r="D1963" i="5"/>
  <c r="D1962" i="5"/>
  <c r="D1961" i="5"/>
  <c r="D1960" i="5"/>
  <c r="D1959" i="5"/>
  <c r="D1958" i="5"/>
  <c r="D1957" i="5"/>
  <c r="D1956" i="5"/>
  <c r="D1955" i="5"/>
  <c r="D1954" i="5"/>
  <c r="D1953" i="5"/>
  <c r="D1952" i="5"/>
  <c r="D1951" i="5"/>
  <c r="D1950" i="5"/>
  <c r="D1949" i="5"/>
  <c r="D1948" i="5"/>
  <c r="D1947" i="5"/>
  <c r="D1946" i="5"/>
  <c r="D1945" i="5"/>
  <c r="D1944" i="5"/>
  <c r="D1943" i="5"/>
  <c r="D1942" i="5"/>
  <c r="D1941" i="5"/>
  <c r="D1940" i="5"/>
  <c r="D1939" i="5"/>
  <c r="D1938" i="5"/>
  <c r="D1937" i="5"/>
  <c r="D1936" i="5"/>
  <c r="D1935" i="5"/>
  <c r="D1934" i="5"/>
  <c r="D1933" i="5"/>
  <c r="D1932" i="5"/>
  <c r="D1931" i="5"/>
  <c r="D1930" i="5"/>
  <c r="D1929" i="5"/>
  <c r="D1928" i="5"/>
  <c r="D1927" i="5"/>
  <c r="D1926" i="5"/>
  <c r="D1925" i="5"/>
  <c r="D1924" i="5"/>
  <c r="D1923" i="5"/>
  <c r="D1922" i="5"/>
  <c r="D1921" i="5"/>
  <c r="D1920" i="5"/>
  <c r="D1919" i="5"/>
  <c r="D1918" i="5"/>
  <c r="D1917" i="5"/>
  <c r="D1916" i="5"/>
  <c r="D1915" i="5"/>
  <c r="D1914" i="5"/>
  <c r="D1913" i="5"/>
  <c r="D1912" i="5"/>
  <c r="D1911" i="5"/>
  <c r="D1910" i="5"/>
  <c r="D1909" i="5"/>
  <c r="D1908" i="5"/>
  <c r="D1907" i="5"/>
  <c r="D1906" i="5"/>
  <c r="D1905" i="5"/>
  <c r="D1904" i="5"/>
  <c r="D1903" i="5"/>
  <c r="D1902" i="5"/>
  <c r="D1901" i="5"/>
  <c r="D1900" i="5"/>
  <c r="D1899" i="5"/>
  <c r="D1898" i="5"/>
  <c r="D1897" i="5"/>
  <c r="D1896" i="5"/>
  <c r="D1895" i="5"/>
  <c r="D1894" i="5"/>
  <c r="D1893" i="5"/>
  <c r="D1892" i="5"/>
  <c r="D1891" i="5"/>
  <c r="D1890" i="5"/>
  <c r="D1889" i="5"/>
  <c r="D1888" i="5"/>
  <c r="D1887" i="5"/>
  <c r="D1886" i="5"/>
  <c r="D1885" i="5"/>
  <c r="D1884" i="5"/>
  <c r="D1883" i="5"/>
  <c r="D1882" i="5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F192" i="1" l="1"/>
  <c r="G192" i="1" s="1"/>
  <c r="H192" i="1" s="1"/>
  <c r="I192" i="1" s="1"/>
  <c r="F143" i="1"/>
  <c r="F144" i="1" s="1"/>
  <c r="F150" i="1" s="1"/>
  <c r="I143" i="1"/>
  <c r="I144" i="1" s="1"/>
  <c r="I150" i="1" s="1"/>
  <c r="E143" i="1"/>
  <c r="E144" i="1" s="1"/>
  <c r="E150" i="1" s="1"/>
  <c r="E152" i="1" s="1"/>
  <c r="G143" i="1"/>
  <c r="G144" i="1" s="1"/>
  <c r="G150" i="1" s="1"/>
  <c r="H143" i="1"/>
  <c r="H144" i="1" s="1"/>
  <c r="H150" i="1" s="1"/>
  <c r="J178" i="1"/>
  <c r="J180" i="1" s="1"/>
  <c r="J182" i="1" s="1"/>
  <c r="J184" i="1" s="1"/>
  <c r="J190" i="1" s="1"/>
  <c r="J138" i="1"/>
  <c r="J140" i="1" s="1"/>
  <c r="J142" i="1" s="1"/>
  <c r="K136" i="1"/>
  <c r="K176" i="1" s="1"/>
  <c r="K135" i="1"/>
  <c r="K175" i="1" s="1"/>
  <c r="E116" i="1"/>
  <c r="K137" i="1"/>
  <c r="K177" i="1" s="1"/>
  <c r="M129" i="1"/>
  <c r="L131" i="1"/>
  <c r="D534" i="4"/>
  <c r="J192" i="1" l="1"/>
  <c r="F152" i="1"/>
  <c r="G152" i="1" s="1"/>
  <c r="H152" i="1" s="1"/>
  <c r="I152" i="1" s="1"/>
  <c r="J143" i="1"/>
  <c r="J144" i="1" s="1"/>
  <c r="J150" i="1" s="1"/>
  <c r="K178" i="1"/>
  <c r="K180" i="1" s="1"/>
  <c r="K182" i="1" s="1"/>
  <c r="K184" i="1" s="1"/>
  <c r="K190" i="1" s="1"/>
  <c r="K138" i="1"/>
  <c r="K140" i="1" s="1"/>
  <c r="K142" i="1" s="1"/>
  <c r="L136" i="1"/>
  <c r="L176" i="1" s="1"/>
  <c r="L135" i="1"/>
  <c r="L175" i="1" s="1"/>
  <c r="L137" i="1"/>
  <c r="L177" i="1" s="1"/>
  <c r="N129" i="1"/>
  <c r="N131" i="1" s="1"/>
  <c r="M131" i="1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L532" i="4"/>
  <c r="J532" i="4"/>
  <c r="F532" i="4"/>
  <c r="D533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532" i="4"/>
  <c r="K192" i="1" l="1"/>
  <c r="J152" i="1"/>
  <c r="K143" i="1"/>
  <c r="K144" i="1" s="1"/>
  <c r="K150" i="1" s="1"/>
  <c r="L178" i="1"/>
  <c r="L180" i="1" s="1"/>
  <c r="L182" i="1" s="1"/>
  <c r="L184" i="1" s="1"/>
  <c r="L190" i="1" s="1"/>
  <c r="L138" i="1"/>
  <c r="L140" i="1" s="1"/>
  <c r="L142" i="1" s="1"/>
  <c r="M135" i="1"/>
  <c r="M175" i="1" s="1"/>
  <c r="M136" i="1"/>
  <c r="M176" i="1" s="1"/>
  <c r="N135" i="1"/>
  <c r="N175" i="1" s="1"/>
  <c r="N136" i="1"/>
  <c r="N176" i="1" s="1"/>
  <c r="M137" i="1"/>
  <c r="M177" i="1" s="1"/>
  <c r="N137" i="1"/>
  <c r="N177" i="1" s="1"/>
  <c r="D7" i="4"/>
  <c r="D5" i="4"/>
  <c r="L8" i="4"/>
  <c r="L11" i="4" s="1"/>
  <c r="I39" i="1" s="1"/>
  <c r="J8" i="4"/>
  <c r="J11" i="4" s="1"/>
  <c r="H8" i="4"/>
  <c r="H11" i="4" s="1"/>
  <c r="F8" i="4"/>
  <c r="F11" i="4" s="1"/>
  <c r="D11" i="4" s="1"/>
  <c r="H5" i="4"/>
  <c r="H7" i="4"/>
  <c r="J5" i="4"/>
  <c r="J7" i="4"/>
  <c r="L5" i="4"/>
  <c r="L7" i="4"/>
  <c r="F5" i="4"/>
  <c r="F7" i="4"/>
  <c r="L192" i="1" l="1"/>
  <c r="K152" i="1"/>
  <c r="L143" i="1"/>
  <c r="L144" i="1" s="1"/>
  <c r="L150" i="1" s="1"/>
  <c r="N178" i="1"/>
  <c r="N180" i="1" s="1"/>
  <c r="N182" i="1" s="1"/>
  <c r="N184" i="1" s="1"/>
  <c r="M178" i="1"/>
  <c r="M180" i="1" s="1"/>
  <c r="M182" i="1" s="1"/>
  <c r="M184" i="1" s="1"/>
  <c r="M190" i="1" s="1"/>
  <c r="N138" i="1"/>
  <c r="N140" i="1" s="1"/>
  <c r="N142" i="1" s="1"/>
  <c r="M138" i="1"/>
  <c r="M140" i="1" s="1"/>
  <c r="M142" i="1" s="1"/>
  <c r="F18" i="2"/>
  <c r="F7" i="2"/>
  <c r="C15" i="2"/>
  <c r="C7" i="2"/>
  <c r="M192" i="1" l="1"/>
  <c r="L152" i="1"/>
  <c r="M143" i="1"/>
  <c r="M144" i="1" s="1"/>
  <c r="M150" i="1" s="1"/>
  <c r="L68" i="1"/>
  <c r="N143" i="1"/>
  <c r="N144" i="1" s="1"/>
  <c r="C5" i="2"/>
  <c r="F5" i="2"/>
  <c r="H18" i="2" s="1"/>
  <c r="M152" i="1" l="1"/>
  <c r="J68" i="1"/>
  <c r="H24" i="2"/>
  <c r="H5" i="2"/>
  <c r="H7" i="2"/>
  <c r="I40" i="1" s="1"/>
  <c r="I10" i="1" l="1"/>
  <c r="I41" i="1" l="1"/>
  <c r="I8" i="1"/>
  <c r="E33" i="1"/>
  <c r="F33" i="1" s="1"/>
  <c r="E32" i="1"/>
  <c r="F32" i="1" s="1"/>
  <c r="E31" i="1"/>
  <c r="F31" i="1" s="1"/>
  <c r="E30" i="1"/>
  <c r="F30" i="1" s="1"/>
  <c r="E29" i="1"/>
  <c r="F29" i="1" s="1"/>
  <c r="K47" i="1" l="1"/>
  <c r="J71" i="1" s="1"/>
  <c r="J47" i="1"/>
  <c r="N148" i="1"/>
  <c r="F151" i="1"/>
  <c r="I151" i="1"/>
  <c r="K151" i="1"/>
  <c r="L151" i="1"/>
  <c r="L47" i="1"/>
  <c r="K112" i="1" s="1"/>
  <c r="K115" i="1" s="1"/>
  <c r="M47" i="1"/>
  <c r="L71" i="1" s="1"/>
  <c r="E112" i="1"/>
  <c r="J8" i="1"/>
  <c r="M8" i="1"/>
  <c r="K8" i="1"/>
  <c r="L8" i="1"/>
  <c r="E151" i="1" l="1"/>
  <c r="E153" i="1" s="1"/>
  <c r="F153" i="1" s="1"/>
  <c r="G151" i="1"/>
  <c r="K48" i="1"/>
  <c r="M151" i="1"/>
  <c r="J151" i="1"/>
  <c r="H151" i="1"/>
  <c r="N188" i="1"/>
  <c r="N190" i="1" s="1"/>
  <c r="N150" i="1"/>
  <c r="D157" i="1" s="1"/>
  <c r="B157" i="1" s="1"/>
  <c r="H115" i="1"/>
  <c r="M48" i="1"/>
  <c r="G191" i="1"/>
  <c r="E191" i="1"/>
  <c r="E193" i="1" s="1"/>
  <c r="F191" i="1"/>
  <c r="I191" i="1"/>
  <c r="H191" i="1"/>
  <c r="K191" i="1"/>
  <c r="J191" i="1"/>
  <c r="L191" i="1"/>
  <c r="M191" i="1"/>
  <c r="E115" i="1"/>
  <c r="J48" i="1"/>
  <c r="B116" i="1"/>
  <c r="L48" i="1"/>
  <c r="L9" i="1"/>
  <c r="L24" i="1" s="1"/>
  <c r="L10" i="1"/>
  <c r="K9" i="1"/>
  <c r="K24" i="1" s="1"/>
  <c r="K10" i="1"/>
  <c r="M9" i="1"/>
  <c r="M24" i="1" s="1"/>
  <c r="M10" i="1"/>
  <c r="J9" i="1"/>
  <c r="J24" i="1" s="1"/>
  <c r="J10" i="1"/>
  <c r="G153" i="1" l="1"/>
  <c r="H153" i="1"/>
  <c r="I153" i="1" s="1"/>
  <c r="J153" i="1" s="1"/>
  <c r="K153" i="1" s="1"/>
  <c r="L153" i="1" s="1"/>
  <c r="M153" i="1" s="1"/>
  <c r="D197" i="1"/>
  <c r="B197" i="1" s="1"/>
  <c r="N192" i="1"/>
  <c r="N191" i="1"/>
  <c r="N151" i="1"/>
  <c r="D156" i="1" s="1"/>
  <c r="N152" i="1"/>
  <c r="F193" i="1"/>
  <c r="G193" i="1" s="1"/>
  <c r="H193" i="1" s="1"/>
  <c r="I193" i="1" s="1"/>
  <c r="J193" i="1" s="1"/>
  <c r="K193" i="1" s="1"/>
  <c r="L193" i="1" s="1"/>
  <c r="M193" i="1" s="1"/>
  <c r="B115" i="1"/>
  <c r="J12" i="1"/>
  <c r="L12" i="1"/>
  <c r="M12" i="1"/>
  <c r="K12" i="1"/>
  <c r="D196" i="1" l="1"/>
  <c r="B196" i="1" s="1"/>
  <c r="B203" i="1"/>
  <c r="K203" i="1"/>
  <c r="N193" i="1"/>
  <c r="B156" i="1"/>
  <c r="N153" i="1"/>
  <c r="K15" i="1"/>
  <c r="K14" i="1"/>
  <c r="M15" i="1"/>
  <c r="M14" i="1"/>
  <c r="L15" i="1"/>
  <c r="L14" i="1"/>
  <c r="J14" i="1"/>
  <c r="J15" i="1"/>
  <c r="K25" i="1" l="1"/>
  <c r="K23" i="1" s="1"/>
  <c r="M25" i="1"/>
  <c r="M23" i="1" s="1"/>
  <c r="L25" i="1"/>
  <c r="L23" i="1" s="1"/>
  <c r="J25" i="1"/>
  <c r="J23" i="1" s="1"/>
</calcChain>
</file>

<file path=xl/sharedStrings.xml><?xml version="1.0" encoding="utf-8"?>
<sst xmlns="http://schemas.openxmlformats.org/spreadsheetml/2006/main" count="503" uniqueCount="286">
  <si>
    <t>Eustat</t>
  </si>
  <si>
    <t>BCE</t>
  </si>
  <si>
    <t>BBVA</t>
  </si>
  <si>
    <t>ITeC</t>
  </si>
  <si>
    <t>CBRE</t>
  </si>
  <si>
    <t>Idealista</t>
  </si>
  <si>
    <t>INE</t>
  </si>
  <si>
    <t>TOTALES</t>
  </si>
  <si>
    <t>GASTOS ADICIONALES</t>
  </si>
  <si>
    <t>Imp. Transmisión patrimonial (s/precio)</t>
  </si>
  <si>
    <t>Notaría</t>
  </si>
  <si>
    <t>Imp. AJD (s/precio)</t>
  </si>
  <si>
    <t>y ss.</t>
  </si>
  <si>
    <t>INVERSIÓN INICIAL Y GASTOS DE PUESTA EN MARCHA</t>
  </si>
  <si>
    <t xml:space="preserve">Mobiliario </t>
  </si>
  <si>
    <t xml:space="preserve">ACTIVO NO CORRIENTE </t>
  </si>
  <si>
    <t>Inversiones inmobiliarias</t>
  </si>
  <si>
    <t>Inversiones en emp.del grupo y asociadas l/p</t>
  </si>
  <si>
    <t xml:space="preserve">ACTIVO CORRIENTE </t>
  </si>
  <si>
    <t>Inversiones en emp. del grupo y asociadas a c/p</t>
  </si>
  <si>
    <t>Inversiones financieras a corto plazo</t>
  </si>
  <si>
    <t xml:space="preserve">Periodificaciones </t>
  </si>
  <si>
    <t>Efectivo y otros activos líquidos equivalentes</t>
  </si>
  <si>
    <t xml:space="preserve">PATRIMONIO NETO </t>
  </si>
  <si>
    <t xml:space="preserve">Capital suscrito </t>
  </si>
  <si>
    <t xml:space="preserve">Prima de emisión </t>
  </si>
  <si>
    <t xml:space="preserve">Reservas </t>
  </si>
  <si>
    <t xml:space="preserve">Otras aportaciones de socios </t>
  </si>
  <si>
    <t xml:space="preserve">Resultado del ejercicio </t>
  </si>
  <si>
    <t>PASIVO NO CORRIENTE</t>
  </si>
  <si>
    <t xml:space="preserve">PASIVO CORRIENTE </t>
  </si>
  <si>
    <t xml:space="preserve">Resultados de ejerc. anteriores </t>
  </si>
  <si>
    <t xml:space="preserve">Acc. y participaciones en patrimonio propias </t>
  </si>
  <si>
    <t>Deudas con emp. del grupo y asociadas c/p</t>
  </si>
  <si>
    <t>BALANCE (miles de €)</t>
  </si>
  <si>
    <t>FINANCIACIÓN</t>
  </si>
  <si>
    <t>Recursos Propios</t>
  </si>
  <si>
    <t>Deuda a largo plazo</t>
  </si>
  <si>
    <t>5 a 10</t>
  </si>
  <si>
    <t>GASTOS anuales</t>
  </si>
  <si>
    <t>Mantenimiento y conservación</t>
  </si>
  <si>
    <t>IBI (t/grav. entre 0,02% y 0,6%)</t>
  </si>
  <si>
    <t>INGRESOS TOTALES</t>
  </si>
  <si>
    <t>GASTOS TOTALES</t>
  </si>
  <si>
    <t>Tasas Registro:</t>
  </si>
  <si>
    <t>IBEX 35 (último)</t>
  </si>
  <si>
    <t>MERLIN</t>
  </si>
  <si>
    <t>HISPANIA</t>
  </si>
  <si>
    <t>COLONIAL</t>
  </si>
  <si>
    <t>LAR ESPAÑA</t>
  </si>
  <si>
    <t>PRECIO DE CIERRE EMPRESAS</t>
  </si>
  <si>
    <t>Fecha</t>
  </si>
  <si>
    <t>Cierre</t>
  </si>
  <si>
    <t>Rentab. Diaria</t>
  </si>
  <si>
    <t>Rentabilidad anual</t>
  </si>
  <si>
    <t>Varianza</t>
  </si>
  <si>
    <t>Covarianza</t>
  </si>
  <si>
    <t>Rentabilidad media diaria</t>
  </si>
  <si>
    <t>IBEX 35</t>
  </si>
  <si>
    <t xml:space="preserve">Incorporación al SIBE </t>
  </si>
  <si>
    <t>β según Investing</t>
  </si>
  <si>
    <t>β media sector</t>
  </si>
  <si>
    <t>→ Gastos:</t>
  </si>
  <si>
    <t>GASTOS TOTALES DE FINANCIACIÓN</t>
  </si>
  <si>
    <t>Var (%)</t>
  </si>
  <si>
    <t>últimos 10 años</t>
  </si>
  <si>
    <t>TASAS DE ACTUALIZACIÓN</t>
  </si>
  <si>
    <t>Tipo interés sin riesgo (k)</t>
  </si>
  <si>
    <t>Rentab. Cartera de mercado (Em)</t>
  </si>
  <si>
    <t>Impuesto (IS)</t>
  </si>
  <si>
    <t>Coste finaciación ajena</t>
  </si>
  <si>
    <t>Tasa ajustada a riesgo (s)</t>
  </si>
  <si>
    <t>Prima de riesgo</t>
  </si>
  <si>
    <t>- Amortización</t>
  </si>
  <si>
    <t>CUADRO DE AMORTIZACIONES</t>
  </si>
  <si>
    <t>Vida útil</t>
  </si>
  <si>
    <t>Amortiz. anual (lineal)</t>
  </si>
  <si>
    <t>EBIT</t>
  </si>
  <si>
    <t>- Impuestos</t>
  </si>
  <si>
    <t>BDI (Beneficio después de impuestos)</t>
  </si>
  <si>
    <t>+ Amortización</t>
  </si>
  <si>
    <t>FLUJO DE CAJA</t>
  </si>
  <si>
    <t>EMC</t>
  </si>
  <si>
    <t xml:space="preserve">TOTAL ACTIVO </t>
  </si>
  <si>
    <t>TOTAL PATRIMONIO NETO Y PASIVO</t>
  </si>
  <si>
    <t>Coste de Recursos Propios</t>
  </si>
  <si>
    <t>VRn</t>
  </si>
  <si>
    <t>ADQUISICIÓN INMOVILIZADO</t>
  </si>
  <si>
    <t>FLUJO DE CAJA ACTUALIZADO</t>
  </si>
  <si>
    <t>TIR del proyecto:</t>
  </si>
  <si>
    <t>BdE (IPC)</t>
  </si>
  <si>
    <t>DATOS ANÁLISIS COMERCIAL</t>
  </si>
  <si>
    <t>2023 - 2028</t>
  </si>
  <si>
    <t>Rentab. Media España</t>
  </si>
  <si>
    <t>CBRE (dato 2017)</t>
  </si>
  <si>
    <t>Rentab. Media Bilbao (prime)</t>
  </si>
  <si>
    <t>Gran Vía-Moyúa</t>
  </si>
  <si>
    <t>VIVIENDA</t>
  </si>
  <si>
    <t>OFICINA</t>
  </si>
  <si>
    <t>Rentabilidades</t>
  </si>
  <si>
    <t>año 2018</t>
  </si>
  <si>
    <t>DATOS ANÁLISIS TÉCNICO</t>
  </si>
  <si>
    <t>EDIFICIO ESTADO ACTUAL</t>
  </si>
  <si>
    <t>Sótano</t>
  </si>
  <si>
    <t>Baja</t>
  </si>
  <si>
    <t>1ª</t>
  </si>
  <si>
    <t>2ª</t>
  </si>
  <si>
    <t>3ª</t>
  </si>
  <si>
    <t>4ª</t>
  </si>
  <si>
    <t>5ª</t>
  </si>
  <si>
    <t>6ª</t>
  </si>
  <si>
    <t>7ª (ático)</t>
  </si>
  <si>
    <t>Enteplanta</t>
  </si>
  <si>
    <t>Privativas</t>
  </si>
  <si>
    <t>Comunes</t>
  </si>
  <si>
    <t>Parcela Bruta:</t>
  </si>
  <si>
    <t>Vivienda 1</t>
  </si>
  <si>
    <t>Vivienda 2</t>
  </si>
  <si>
    <t>Vivienda 3</t>
  </si>
  <si>
    <t>Vivienda 4</t>
  </si>
  <si>
    <t>(zonas comunes)</t>
  </si>
  <si>
    <t>RESIDENCIAL</t>
  </si>
  <si>
    <t>OFICINAS</t>
  </si>
  <si>
    <t>Restauración:</t>
  </si>
  <si>
    <t>VENTA</t>
  </si>
  <si>
    <t>PREVISIONES DE CRECIMIENTO y estimaciones realizadas</t>
  </si>
  <si>
    <t>Precio de adquisición del inmueble</t>
  </si>
  <si>
    <t>Rehabilitación y/o implantación</t>
  </si>
  <si>
    <t xml:space="preserve">AV &amp; Datos </t>
  </si>
  <si>
    <t>Permisos y licencias</t>
  </si>
  <si>
    <t>ALQUILER</t>
  </si>
  <si>
    <t>BONIFICACIONES</t>
  </si>
  <si>
    <t>Registro</t>
  </si>
  <si>
    <t>MODALIDAD DE EXPLOTACIÓN</t>
  </si>
  <si>
    <t>USO DEL INMUEBLE</t>
  </si>
  <si>
    <t>Nº total de viviendas</t>
  </si>
  <si>
    <t>1ª a 4ª</t>
  </si>
  <si>
    <t>5ª a 6ª</t>
  </si>
  <si>
    <t>7ª</t>
  </si>
  <si>
    <t xml:space="preserve"> Nº Plantas</t>
  </si>
  <si>
    <t>Subtotal</t>
  </si>
  <si>
    <t>DATOS</t>
  </si>
  <si>
    <t>RESULTADOS</t>
  </si>
  <si>
    <t>Costes de gestión</t>
  </si>
  <si>
    <t>IN</t>
  </si>
  <si>
    <t>*máximo a abonar =</t>
  </si>
  <si>
    <t>G</t>
  </si>
  <si>
    <t>G*(1-T)</t>
  </si>
  <si>
    <t>S</t>
  </si>
  <si>
    <t>A = IN + G(1-T) ± ΔFR -S</t>
  </si>
  <si>
    <r>
      <rPr>
        <b/>
        <sz val="11"/>
        <color theme="3"/>
        <rFont val="Calibri"/>
        <family val="2"/>
      </rPr>
      <t>Δ</t>
    </r>
    <r>
      <rPr>
        <b/>
        <sz val="11"/>
        <color theme="3"/>
        <rFont val="Calibri"/>
        <family val="2"/>
        <scheme val="minor"/>
      </rPr>
      <t>FR</t>
    </r>
  </si>
  <si>
    <t>LAR ESPAÑA REAL ESTATE SOCIMI, S.A.</t>
  </si>
  <si>
    <t>Activos no corrientes mantenidos para la venta</t>
  </si>
  <si>
    <t>Obligaciones y otros valores razonables</t>
  </si>
  <si>
    <t>Deudas con entidades de crédito</t>
  </si>
  <si>
    <t>Otros pasivos financieros</t>
  </si>
  <si>
    <t>Obligaciones y otros valores negociables</t>
  </si>
  <si>
    <t>Otros pasivos financieros con grupo</t>
  </si>
  <si>
    <t xml:space="preserve">Acreedores com. y otras cuentas a pagar </t>
  </si>
  <si>
    <t xml:space="preserve">Deudores com. y otras cuentas por cobrar </t>
  </si>
  <si>
    <t>Importe neto de la cifra de negocios</t>
  </si>
  <si>
    <t>(miles de €)</t>
  </si>
  <si>
    <t>Gastos de personal</t>
  </si>
  <si>
    <t>Servicios de profesionales independientes</t>
  </si>
  <si>
    <t>Publicidad y propaganda</t>
  </si>
  <si>
    <t>Suministros</t>
  </si>
  <si>
    <t>Otros gastos</t>
  </si>
  <si>
    <t>(%)</t>
  </si>
  <si>
    <t>de 24/11/2014 a 20/07/2018</t>
  </si>
  <si>
    <t>β CONSIDERADA</t>
  </si>
  <si>
    <t>desde 20/07/2008</t>
  </si>
  <si>
    <t>Precio Cierre</t>
  </si>
  <si>
    <t>tiempo estimado</t>
  </si>
  <si>
    <t>Intereses Obligaciones</t>
  </si>
  <si>
    <t>COSTE TOTAL DE FINANCIACIÓN</t>
  </si>
  <si>
    <t>PROYECCIONES. FLUJOS DE CAJA Y ESCENARIOS</t>
  </si>
  <si>
    <t>VENTA DEL INMUEBLE</t>
  </si>
  <si>
    <t>INGRESOS anuales</t>
  </si>
  <si>
    <t>Valor de mercado de inmueble</t>
  </si>
  <si>
    <t xml:space="preserve">Coste histórico (CH) Mobiliario </t>
  </si>
  <si>
    <t xml:space="preserve">Coste histórico (CH) AV &amp; Datos </t>
  </si>
  <si>
    <t>Coste histórico (CH) Inmueble</t>
  </si>
  <si>
    <t>Arrendamiento Café Iruña</t>
  </si>
  <si>
    <t>datos a 31/12/XX</t>
  </si>
  <si>
    <t>Valor Catastral:</t>
  </si>
  <si>
    <t>Primas de seguros</t>
  </si>
  <si>
    <t>EBITDA (Ingresos - Gastos)</t>
  </si>
  <si>
    <t>Coste histórico (CH) Inmueble + AV &amp; Datos</t>
  </si>
  <si>
    <t>Coste histórico (CH) Mobiliario</t>
  </si>
  <si>
    <t>CH total actualizado a t=10</t>
  </si>
  <si>
    <r>
      <t xml:space="preserve">VNC = IN - </t>
    </r>
    <r>
      <rPr>
        <sz val="11"/>
        <color theme="3"/>
        <rFont val="Calibri"/>
        <family val="2"/>
      </rPr>
      <t>ΣAt</t>
    </r>
  </si>
  <si>
    <t>ALQUILER DEL INMUEBLE</t>
  </si>
  <si>
    <t>OCUPACIÓN</t>
  </si>
  <si>
    <t>Arrendamiento Viviendas</t>
  </si>
  <si>
    <t>Eventualidades por uso</t>
  </si>
  <si>
    <t>Gastos de gestión y personal operativa diaria</t>
  </si>
  <si>
    <t>β (elaboración propia)</t>
  </si>
  <si>
    <t>Rentabilidad media diaria*</t>
  </si>
  <si>
    <t>*</t>
  </si>
  <si>
    <r>
      <t>Superficies por planta (m</t>
    </r>
    <r>
      <rPr>
        <b/>
        <sz val="11"/>
        <color theme="3"/>
        <rFont val="Calibri"/>
        <family val="2"/>
      </rPr>
      <t>²</t>
    </r>
    <r>
      <rPr>
        <b/>
        <sz val="9.35"/>
        <color theme="3"/>
        <rFont val="Calibri"/>
        <family val="2"/>
      </rPr>
      <t>)</t>
    </r>
  </si>
  <si>
    <r>
      <t xml:space="preserve">Coeficiente </t>
    </r>
    <r>
      <rPr>
        <sz val="11"/>
        <color theme="3"/>
        <rFont val="Calibri"/>
        <family val="2"/>
      </rPr>
      <t>β</t>
    </r>
  </si>
  <si>
    <r>
      <t>Coste Recursos Propios (</t>
    </r>
    <r>
      <rPr>
        <b/>
        <sz val="14"/>
        <color theme="3"/>
        <rFont val="Calibri"/>
        <family val="2"/>
        <scheme val="minor"/>
      </rPr>
      <t>i</t>
    </r>
    <r>
      <rPr>
        <b/>
        <sz val="8"/>
        <color theme="3"/>
        <rFont val="Calibri"/>
        <family val="2"/>
        <scheme val="minor"/>
      </rPr>
      <t>RP</t>
    </r>
    <r>
      <rPr>
        <b/>
        <sz val="11"/>
        <color theme="3"/>
        <rFont val="Calibri"/>
        <family val="2"/>
        <scheme val="minor"/>
      </rPr>
      <t>)</t>
    </r>
  </si>
  <si>
    <t>Costes de gestión (compra inmueble)</t>
  </si>
  <si>
    <t>Intervalos</t>
  </si>
  <si>
    <t>Impuesto</t>
  </si>
  <si>
    <t>Subtotal interv.</t>
  </si>
  <si>
    <t>Emisión bonos/obligaciones</t>
  </si>
  <si>
    <t>Gastos de Emisión Obligaciones</t>
  </si>
  <si>
    <t>Coste Financiación Ajena</t>
  </si>
  <si>
    <t>IMPUESTO DE SOCIEDADES</t>
  </si>
  <si>
    <t>CÁLCULO VALOR RESIDUAL ESTIMACIÓN DIRECTA</t>
  </si>
  <si>
    <t>SECTOR de la CONSTRUCCIÓN</t>
  </si>
  <si>
    <t>Banco de España</t>
  </si>
  <si>
    <t>5,00% - 6,00%</t>
  </si>
  <si>
    <t xml:space="preserve">PREVISIÓN ESTIMADA </t>
  </si>
  <si>
    <t>4,00% - 5,00%</t>
  </si>
  <si>
    <t>Jones Lang LaSalle</t>
  </si>
  <si>
    <t>SECTOR de la VIVIENDA (compraventa)</t>
  </si>
  <si>
    <t>PRECIO ALQUILER VIVIENDA</t>
  </si>
  <si>
    <t>SECTOR OFICINAS (compraventa)</t>
  </si>
  <si>
    <t>FUENTE y años</t>
  </si>
  <si>
    <t>Precios medios por región</t>
  </si>
  <si>
    <t>Precio €/m²</t>
  </si>
  <si>
    <t>Fuente</t>
  </si>
  <si>
    <t xml:space="preserve">País Vasco </t>
  </si>
  <si>
    <t xml:space="preserve">Bizkaia </t>
  </si>
  <si>
    <t>Bizkaia</t>
  </si>
  <si>
    <t>Bilbao ciudad</t>
  </si>
  <si>
    <t>Abando (distrito)</t>
  </si>
  <si>
    <t xml:space="preserve">Bloque de viviendas rehabilitadas </t>
  </si>
  <si>
    <t>Búsqueda de inmuebles</t>
  </si>
  <si>
    <t>PRECIOS MEDIOS VIVIENDA</t>
  </si>
  <si>
    <t>COMPRAVENTA</t>
  </si>
  <si>
    <t>Región</t>
  </si>
  <si>
    <t>Precio €mes/m²</t>
  </si>
  <si>
    <t xml:space="preserve">España </t>
  </si>
  <si>
    <t>País Vasco</t>
  </si>
  <si>
    <t>Encuesta Jones Lang LaSalle</t>
  </si>
  <si>
    <t xml:space="preserve"> PRECIO ALQUILER OFICINAS</t>
  </si>
  <si>
    <t>Precios medios por área de influencia</t>
  </si>
  <si>
    <t>Estimado</t>
  </si>
  <si>
    <t>Rascacielos BBVA (Gran Vía-Moyúa)</t>
  </si>
  <si>
    <t>El Correo</t>
  </si>
  <si>
    <t>Antigua BBK (Gran Vía-Moyúa)</t>
  </si>
  <si>
    <t>Precio €/mes/m²</t>
  </si>
  <si>
    <t>13,00 – 16,00</t>
  </si>
  <si>
    <t>Precios medios de Centros de Negocios</t>
  </si>
  <si>
    <t>Seint</t>
  </si>
  <si>
    <t xml:space="preserve">Estimado </t>
  </si>
  <si>
    <t>CENEC Centro de Negocios Elcano</t>
  </si>
  <si>
    <t>PRECIOS MEDIOS OFICINA</t>
  </si>
  <si>
    <t>Precios transacciones similares</t>
  </si>
  <si>
    <t>Precios inmuebles similares</t>
  </si>
  <si>
    <t>IAPC</t>
  </si>
  <si>
    <t>(Sótano + Baja + Enteplanta)</t>
  </si>
  <si>
    <t>EDIFICIO EN EXPLOTACIÓN (PII planteado)</t>
  </si>
  <si>
    <t>Distribución:</t>
  </si>
  <si>
    <t xml:space="preserve">TOTAL </t>
  </si>
  <si>
    <t>PRIVATIVAS</t>
  </si>
  <si>
    <t>Superf. planta (m²)</t>
  </si>
  <si>
    <t>CH total actualizado a t=1 (01/01/2020)</t>
  </si>
  <si>
    <t>Financiación ajena s/Total (E+D)</t>
  </si>
  <si>
    <t>Financiación RP s/ Total (E+D)</t>
  </si>
  <si>
    <t>IBI</t>
  </si>
  <si>
    <t>TOTAL DESEMBOLSO INICIAL</t>
  </si>
  <si>
    <t>Desembolso inicial</t>
  </si>
  <si>
    <t>Valor residual</t>
  </si>
  <si>
    <t>BDI</t>
  </si>
  <si>
    <t>Arrendamiento oficinas</t>
  </si>
  <si>
    <t>CÁLCULO VALOR RESIDUAL COMO VALOR DE CONTINUIDAD</t>
  </si>
  <si>
    <t>tasa de crecimiento considerada</t>
  </si>
  <si>
    <t>VR en t=10</t>
  </si>
  <si>
    <t>VR en t=1</t>
  </si>
  <si>
    <t>Rendimiento en t=10 (EBIAT)</t>
  </si>
  <si>
    <t>VR ESTIMACIÓN DIRECTA</t>
  </si>
  <si>
    <t>VR VALOR DE CONTINUIDAD</t>
  </si>
  <si>
    <t>EMC =0</t>
  </si>
  <si>
    <t>Flujos de caja acumulados</t>
  </si>
  <si>
    <t>Flujos de caja actualizados acumulados</t>
  </si>
  <si>
    <t>Δ Precio estimado de alquiler vivienda</t>
  </si>
  <si>
    <t>Δ Precio estimado de venta vivienda</t>
  </si>
  <si>
    <t>Incremento del EMC en función del incremento del precio de alquiler, para un incremento del precio de compra dado.</t>
  </si>
  <si>
    <t>Incremento del EMC en función del incremento del precio de compra, para un incremento del precio de alquiler dado.</t>
  </si>
  <si>
    <t>variación</t>
  </si>
  <si>
    <t>Δ previsión de crecimiento de sector residencial en alquiler</t>
  </si>
  <si>
    <t>Δ previsión de crecimiento IAPC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</si>
</sst>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#,##0.00\ &quot;€&quot;;[Red]\-#,##0.00\ &quot;€&quot;"/>
    <numFmt numFmtId="164" formatCode="0.0%"/>
    <numFmt numFmtId="165" formatCode="#,##0.00\ &quot;€/m²&quot;"/>
    <numFmt numFmtId="166" formatCode="#,##0.00\ &quot;€mes/m²&quot;"/>
    <numFmt numFmtId="167" formatCode="#,##0.00\ &quot;€&quot;"/>
    <numFmt numFmtId="168" formatCode="#,##0.00\ &quot;m²&quot;"/>
    <numFmt numFmtId="169" formatCode="0.000%"/>
    <numFmt numFmtId="170" formatCode="0\ &quot;años&quot;"/>
    <numFmt numFmtId="171" formatCode="0.000"/>
    <numFmt numFmtId="172" formatCode="0.0000%"/>
    <numFmt numFmtId="173" formatCode="0.000000"/>
    <numFmt numFmtId="174" formatCode="#,##0\ &quot;€&quot;"/>
    <numFmt numFmtId="175" formatCode="0.0000"/>
    <numFmt numFmtId="176" formatCode="0.00000000"/>
    <numFmt numFmtId="177" formatCode="0.00000%"/>
    <numFmt numFmtId="178" formatCode="#,##0.000000\ &quot;€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4" tint="-0.499984740745262"/>
      <name val="Calibri"/>
      <family val="2"/>
      <scheme val="minor"/>
    </font>
    <font>
      <i/>
      <sz val="10"/>
      <color theme="3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sz val="10"/>
      <color theme="3"/>
      <name val="Century Gothic"/>
      <family val="2"/>
    </font>
    <font>
      <b/>
      <sz val="11"/>
      <color theme="3"/>
      <name val="Calibri"/>
      <family val="2"/>
    </font>
    <font>
      <b/>
      <sz val="9.35"/>
      <color theme="3"/>
      <name val="Calibri"/>
      <family val="2"/>
    </font>
    <font>
      <u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0"/>
      <color theme="3"/>
      <name val="Century Gothic"/>
      <family val="2"/>
    </font>
    <font>
      <i/>
      <sz val="10"/>
      <color theme="3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7" fillId="0" borderId="0"/>
    <xf numFmtId="0" fontId="8" fillId="0" borderId="0"/>
  </cellStyleXfs>
  <cellXfs count="561">
    <xf numFmtId="0" fontId="0" fillId="0" borderId="0" xfId="0"/>
    <xf numFmtId="0" fontId="0" fillId="4" borderId="0" xfId="0" applyFill="1"/>
    <xf numFmtId="0" fontId="5" fillId="4" borderId="20" xfId="0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171" fontId="9" fillId="0" borderId="0" xfId="0" applyNumberFormat="1" applyFont="1" applyFill="1" applyBorder="1"/>
    <xf numFmtId="4" fontId="8" fillId="0" borderId="0" xfId="3" applyNumberFormat="1" applyFont="1" applyFill="1" applyBorder="1" applyAlignment="1">
      <alignment horizontal="right" indent="1"/>
    </xf>
    <xf numFmtId="171" fontId="8" fillId="0" borderId="0" xfId="4" applyNumberFormat="1" applyFont="1" applyFill="1" applyBorder="1" applyAlignment="1">
      <alignment horizontal="right" indent="1"/>
    </xf>
    <xf numFmtId="171" fontId="8" fillId="0" borderId="0" xfId="3" applyNumberFormat="1" applyFont="1" applyFill="1" applyBorder="1" applyAlignment="1">
      <alignment horizontal="right" inden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 indent="2"/>
    </xf>
    <xf numFmtId="172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14" fontId="8" fillId="0" borderId="0" xfId="3" applyNumberFormat="1" applyFont="1" applyFill="1" applyBorder="1" applyAlignment="1">
      <alignment horizontal="center"/>
    </xf>
    <xf numFmtId="0" fontId="10" fillId="7" borderId="33" xfId="0" applyFont="1" applyFill="1" applyBorder="1" applyAlignment="1"/>
    <xf numFmtId="0" fontId="9" fillId="7" borderId="33" xfId="0" applyFont="1" applyFill="1" applyBorder="1"/>
    <xf numFmtId="0" fontId="12" fillId="8" borderId="1" xfId="0" applyFont="1" applyFill="1" applyBorder="1" applyAlignment="1">
      <alignment horizontal="left"/>
    </xf>
    <xf numFmtId="0" fontId="10" fillId="7" borderId="38" xfId="0" applyFont="1" applyFill="1" applyBorder="1"/>
    <xf numFmtId="0" fontId="10" fillId="7" borderId="40" xfId="0" applyFont="1" applyFill="1" applyBorder="1"/>
    <xf numFmtId="172" fontId="9" fillId="7" borderId="39" xfId="0" applyNumberFormat="1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172" fontId="9" fillId="4" borderId="25" xfId="0" applyNumberFormat="1" applyFont="1" applyFill="1" applyBorder="1"/>
    <xf numFmtId="0" fontId="9" fillId="4" borderId="25" xfId="0" applyFont="1" applyFill="1" applyBorder="1"/>
    <xf numFmtId="171" fontId="9" fillId="4" borderId="25" xfId="0" applyNumberFormat="1" applyFont="1" applyFill="1" applyBorder="1"/>
    <xf numFmtId="171" fontId="10" fillId="4" borderId="0" xfId="0" applyNumberFormat="1" applyFont="1" applyFill="1" applyBorder="1"/>
    <xf numFmtId="0" fontId="10" fillId="4" borderId="33" xfId="0" applyFont="1" applyFill="1" applyBorder="1" applyAlignment="1"/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169" fontId="9" fillId="4" borderId="26" xfId="0" applyNumberFormat="1" applyFont="1" applyFill="1" applyBorder="1"/>
    <xf numFmtId="172" fontId="9" fillId="4" borderId="26" xfId="0" applyNumberFormat="1" applyFont="1" applyFill="1" applyBorder="1"/>
    <xf numFmtId="0" fontId="14" fillId="4" borderId="4" xfId="0" applyFont="1" applyFill="1" applyBorder="1" applyAlignment="1">
      <alignment horizontal="left"/>
    </xf>
    <xf numFmtId="169" fontId="9" fillId="4" borderId="27" xfId="0" applyNumberFormat="1" applyFont="1" applyFill="1" applyBorder="1"/>
    <xf numFmtId="169" fontId="9" fillId="4" borderId="0" xfId="0" applyNumberFormat="1" applyFont="1" applyFill="1" applyBorder="1"/>
    <xf numFmtId="173" fontId="9" fillId="4" borderId="27" xfId="0" applyNumberFormat="1" applyFont="1" applyFill="1" applyBorder="1"/>
    <xf numFmtId="173" fontId="9" fillId="4" borderId="0" xfId="0" applyNumberFormat="1" applyFont="1" applyFill="1" applyBorder="1"/>
    <xf numFmtId="173" fontId="9" fillId="4" borderId="7" xfId="0" applyNumberFormat="1" applyFont="1" applyFill="1" applyBorder="1"/>
    <xf numFmtId="0" fontId="13" fillId="4" borderId="0" xfId="0" applyFont="1" applyFill="1" applyBorder="1"/>
    <xf numFmtId="171" fontId="9" fillId="4" borderId="2" xfId="0" applyNumberFormat="1" applyFont="1" applyFill="1" applyBorder="1"/>
    <xf numFmtId="0" fontId="11" fillId="4" borderId="0" xfId="0" applyFont="1" applyFill="1" applyBorder="1" applyAlignment="1">
      <alignment horizontal="left"/>
    </xf>
    <xf numFmtId="171" fontId="9" fillId="4" borderId="0" xfId="0" applyNumberFormat="1" applyFont="1" applyFill="1" applyBorder="1"/>
    <xf numFmtId="0" fontId="9" fillId="4" borderId="43" xfId="0" applyFont="1" applyFill="1" applyBorder="1" applyAlignment="1">
      <alignment horizontal="center"/>
    </xf>
    <xf numFmtId="0" fontId="9" fillId="4" borderId="30" xfId="0" applyFont="1" applyFill="1" applyBorder="1"/>
    <xf numFmtId="0" fontId="10" fillId="4" borderId="0" xfId="0" applyFont="1" applyFill="1" applyBorder="1"/>
    <xf numFmtId="171" fontId="10" fillId="4" borderId="30" xfId="0" applyNumberFormat="1" applyFont="1" applyFill="1" applyBorder="1"/>
    <xf numFmtId="0" fontId="10" fillId="4" borderId="0" xfId="0" applyFont="1" applyFill="1" applyBorder="1" applyAlignment="1"/>
    <xf numFmtId="0" fontId="10" fillId="4" borderId="44" xfId="0" applyFont="1" applyFill="1" applyBorder="1"/>
    <xf numFmtId="0" fontId="9" fillId="4" borderId="45" xfId="0" applyFont="1" applyFill="1" applyBorder="1"/>
    <xf numFmtId="0" fontId="8" fillId="4" borderId="47" xfId="3" applyFont="1" applyFill="1" applyBorder="1" applyAlignment="1">
      <alignment horizontal="center" vertical="center"/>
    </xf>
    <xf numFmtId="172" fontId="9" fillId="4" borderId="32" xfId="0" applyNumberFormat="1" applyFont="1" applyFill="1" applyBorder="1"/>
    <xf numFmtId="171" fontId="8" fillId="4" borderId="46" xfId="4" applyNumberFormat="1" applyFont="1" applyFill="1" applyBorder="1" applyAlignment="1">
      <alignment horizontal="center" vertical="center"/>
    </xf>
    <xf numFmtId="172" fontId="16" fillId="4" borderId="32" xfId="0" applyNumberFormat="1" applyFont="1" applyFill="1" applyBorder="1" applyAlignment="1">
      <alignment horizontal="center"/>
    </xf>
    <xf numFmtId="171" fontId="8" fillId="4" borderId="47" xfId="4" applyNumberFormat="1" applyFont="1" applyFill="1" applyBorder="1" applyAlignment="1">
      <alignment horizontal="center" vertical="center"/>
    </xf>
    <xf numFmtId="171" fontId="8" fillId="4" borderId="46" xfId="3" applyNumberFormat="1" applyFont="1" applyFill="1" applyBorder="1" applyAlignment="1">
      <alignment horizontal="center" vertical="center"/>
    </xf>
    <xf numFmtId="172" fontId="16" fillId="4" borderId="48" xfId="0" applyNumberFormat="1" applyFont="1" applyFill="1" applyBorder="1" applyAlignment="1">
      <alignment horizontal="center"/>
    </xf>
    <xf numFmtId="0" fontId="6" fillId="4" borderId="21" xfId="0" applyFont="1" applyFill="1" applyBorder="1"/>
    <xf numFmtId="10" fontId="9" fillId="4" borderId="0" xfId="0" applyNumberFormat="1" applyFont="1" applyFill="1" applyBorder="1"/>
    <xf numFmtId="0" fontId="0" fillId="0" borderId="0" xfId="0" applyFont="1"/>
    <xf numFmtId="14" fontId="0" fillId="0" borderId="0" xfId="0" applyNumberFormat="1" applyFont="1"/>
    <xf numFmtId="4" fontId="0" fillId="0" borderId="0" xfId="0" applyNumberFormat="1" applyFont="1"/>
    <xf numFmtId="172" fontId="0" fillId="0" borderId="0" xfId="0" applyNumberFormat="1" applyFont="1" applyFill="1" applyBorder="1"/>
    <xf numFmtId="14" fontId="4" fillId="0" borderId="0" xfId="3" applyNumberFormat="1" applyFont="1" applyFill="1" applyBorder="1" applyAlignment="1">
      <alignment horizontal="center"/>
    </xf>
    <xf numFmtId="4" fontId="4" fillId="0" borderId="0" xfId="3" applyNumberFormat="1" applyFont="1" applyFill="1" applyBorder="1" applyAlignment="1">
      <alignment horizontal="right" indent="1"/>
    </xf>
    <xf numFmtId="10" fontId="0" fillId="4" borderId="0" xfId="0" applyNumberFormat="1" applyFill="1"/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0" fillId="0" borderId="0" xfId="0" applyFont="1" applyFill="1" applyBorder="1"/>
    <xf numFmtId="172" fontId="13" fillId="0" borderId="0" xfId="0" applyNumberFormat="1" applyFont="1" applyFill="1" applyBorder="1"/>
    <xf numFmtId="169" fontId="13" fillId="0" borderId="0" xfId="0" applyNumberFormat="1" applyFont="1" applyFill="1" applyBorder="1"/>
    <xf numFmtId="173" fontId="13" fillId="0" borderId="0" xfId="0" applyNumberFormat="1" applyFont="1" applyFill="1" applyBorder="1"/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5" fillId="0" borderId="0" xfId="0" applyFont="1" applyFill="1" applyBorder="1" applyAlignment="1">
      <alignment horizontal="right"/>
    </xf>
    <xf numFmtId="0" fontId="21" fillId="0" borderId="41" xfId="0" applyFont="1" applyFill="1" applyBorder="1" applyAlignment="1">
      <alignment horizontal="left"/>
    </xf>
    <xf numFmtId="169" fontId="2" fillId="0" borderId="0" xfId="0" applyNumberFormat="1" applyFont="1" applyFill="1" applyBorder="1"/>
    <xf numFmtId="0" fontId="24" fillId="4" borderId="0" xfId="0" applyFont="1" applyFill="1" applyBorder="1"/>
    <xf numFmtId="0" fontId="24" fillId="4" borderId="0" xfId="0" applyFont="1" applyFill="1" applyBorder="1" applyAlignment="1">
      <alignment horizontal="right"/>
    </xf>
    <xf numFmtId="164" fontId="24" fillId="4" borderId="0" xfId="1" applyNumberFormat="1" applyFont="1" applyFill="1" applyBorder="1"/>
    <xf numFmtId="0" fontId="23" fillId="4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/>
    </xf>
    <xf numFmtId="0" fontId="24" fillId="4" borderId="36" xfId="0" applyFont="1" applyFill="1" applyBorder="1"/>
    <xf numFmtId="0" fontId="24" fillId="4" borderId="33" xfId="0" applyFont="1" applyFill="1" applyBorder="1"/>
    <xf numFmtId="0" fontId="24" fillId="4" borderId="55" xfId="0" applyFont="1" applyFill="1" applyBorder="1"/>
    <xf numFmtId="0" fontId="24" fillId="4" borderId="27" xfId="0" applyFont="1" applyFill="1" applyBorder="1"/>
    <xf numFmtId="0" fontId="24" fillId="4" borderId="25" xfId="0" applyFont="1" applyFill="1" applyBorder="1"/>
    <xf numFmtId="0" fontId="24" fillId="4" borderId="29" xfId="0" applyFont="1" applyFill="1" applyBorder="1"/>
    <xf numFmtId="0" fontId="24" fillId="4" borderId="35" xfId="0" applyFont="1" applyFill="1" applyBorder="1"/>
    <xf numFmtId="164" fontId="24" fillId="4" borderId="0" xfId="0" applyNumberFormat="1" applyFont="1" applyFill="1" applyBorder="1"/>
    <xf numFmtId="0" fontId="0" fillId="4" borderId="49" xfId="0" applyFill="1" applyBorder="1"/>
    <xf numFmtId="167" fontId="24" fillId="4" borderId="0" xfId="0" applyNumberFormat="1" applyFont="1" applyFill="1" applyBorder="1"/>
    <xf numFmtId="10" fontId="24" fillId="4" borderId="0" xfId="0" applyNumberFormat="1" applyFont="1" applyFill="1" applyBorder="1"/>
    <xf numFmtId="0" fontId="24" fillId="4" borderId="0" xfId="0" applyFont="1" applyFill="1" applyBorder="1" applyAlignment="1">
      <alignment horizontal="left"/>
    </xf>
    <xf numFmtId="167" fontId="24" fillId="4" borderId="0" xfId="0" applyNumberFormat="1" applyFont="1" applyFill="1" applyBorder="1" applyAlignment="1">
      <alignment horizontal="right"/>
    </xf>
    <xf numFmtId="167" fontId="24" fillId="4" borderId="55" xfId="0" applyNumberFormat="1" applyFont="1" applyFill="1" applyBorder="1"/>
    <xf numFmtId="167" fontId="24" fillId="4" borderId="27" xfId="0" applyNumberFormat="1" applyFont="1" applyFill="1" applyBorder="1"/>
    <xf numFmtId="165" fontId="24" fillId="4" borderId="55" xfId="0" applyNumberFormat="1" applyFont="1" applyFill="1" applyBorder="1" applyAlignment="1">
      <alignment horizontal="right"/>
    </xf>
    <xf numFmtId="165" fontId="24" fillId="4" borderId="27" xfId="0" applyNumberFormat="1" applyFont="1" applyFill="1" applyBorder="1" applyAlignment="1">
      <alignment horizontal="right"/>
    </xf>
    <xf numFmtId="10" fontId="24" fillId="4" borderId="55" xfId="0" applyNumberFormat="1" applyFont="1" applyFill="1" applyBorder="1" applyAlignment="1">
      <alignment horizontal="right"/>
    </xf>
    <xf numFmtId="10" fontId="24" fillId="4" borderId="27" xfId="0" applyNumberFormat="1" applyFont="1" applyFill="1" applyBorder="1" applyAlignment="1">
      <alignment horizontal="right"/>
    </xf>
    <xf numFmtId="172" fontId="24" fillId="4" borderId="27" xfId="0" applyNumberFormat="1" applyFont="1" applyFill="1" applyBorder="1"/>
    <xf numFmtId="169" fontId="24" fillId="4" borderId="55" xfId="0" applyNumberFormat="1" applyFont="1" applyFill="1" applyBorder="1" applyAlignment="1">
      <alignment horizontal="right"/>
    </xf>
    <xf numFmtId="169" fontId="24" fillId="4" borderId="27" xfId="0" applyNumberFormat="1" applyFont="1" applyFill="1" applyBorder="1"/>
    <xf numFmtId="10" fontId="24" fillId="4" borderId="55" xfId="0" applyNumberFormat="1" applyFont="1" applyFill="1" applyBorder="1"/>
    <xf numFmtId="10" fontId="24" fillId="4" borderId="27" xfId="0" applyNumberFormat="1" applyFont="1" applyFill="1" applyBorder="1"/>
    <xf numFmtId="0" fontId="23" fillId="4" borderId="36" xfId="0" applyFont="1" applyFill="1" applyBorder="1"/>
    <xf numFmtId="0" fontId="24" fillId="4" borderId="37" xfId="0" applyFont="1" applyFill="1" applyBorder="1"/>
    <xf numFmtId="0" fontId="26" fillId="4" borderId="35" xfId="0" applyFont="1" applyFill="1" applyBorder="1"/>
    <xf numFmtId="165" fontId="24" fillId="4" borderId="29" xfId="0" applyNumberFormat="1" applyFont="1" applyFill="1" applyBorder="1" applyAlignment="1">
      <alignment horizontal="right"/>
    </xf>
    <xf numFmtId="10" fontId="24" fillId="4" borderId="29" xfId="0" applyNumberFormat="1" applyFont="1" applyFill="1" applyBorder="1"/>
    <xf numFmtId="10" fontId="24" fillId="4" borderId="35" xfId="0" applyNumberFormat="1" applyFont="1" applyFill="1" applyBorder="1"/>
    <xf numFmtId="10" fontId="24" fillId="4" borderId="35" xfId="0" applyNumberFormat="1" applyFont="1" applyFill="1" applyBorder="1" applyAlignment="1">
      <alignment horizontal="right"/>
    </xf>
    <xf numFmtId="165" fontId="24" fillId="4" borderId="35" xfId="0" applyNumberFormat="1" applyFont="1" applyFill="1" applyBorder="1" applyAlignment="1">
      <alignment horizontal="right"/>
    </xf>
    <xf numFmtId="169" fontId="24" fillId="4" borderId="55" xfId="0" applyNumberFormat="1" applyFont="1" applyFill="1" applyBorder="1"/>
    <xf numFmtId="0" fontId="23" fillId="4" borderId="55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right"/>
    </xf>
    <xf numFmtId="2" fontId="24" fillId="4" borderId="27" xfId="0" applyNumberFormat="1" applyFont="1" applyFill="1" applyBorder="1" applyAlignment="1">
      <alignment horizontal="right"/>
    </xf>
    <xf numFmtId="2" fontId="24" fillId="4" borderId="25" xfId="0" applyNumberFormat="1" applyFont="1" applyFill="1" applyBorder="1" applyAlignment="1">
      <alignment horizontal="right"/>
    </xf>
    <xf numFmtId="0" fontId="24" fillId="4" borderId="36" xfId="0" applyFont="1" applyFill="1" applyBorder="1" applyAlignment="1">
      <alignment horizontal="right"/>
    </xf>
    <xf numFmtId="0" fontId="23" fillId="6" borderId="49" xfId="0" applyFont="1" applyFill="1" applyBorder="1" applyAlignment="1">
      <alignment horizontal="right"/>
    </xf>
    <xf numFmtId="0" fontId="23" fillId="6" borderId="50" xfId="0" applyFont="1" applyFill="1" applyBorder="1" applyAlignment="1">
      <alignment horizontal="right"/>
    </xf>
    <xf numFmtId="0" fontId="23" fillId="6" borderId="30" xfId="0" applyFont="1" applyFill="1" applyBorder="1" applyAlignment="1">
      <alignment horizontal="right"/>
    </xf>
    <xf numFmtId="0" fontId="23" fillId="4" borderId="50" xfId="0" applyFont="1" applyFill="1" applyBorder="1"/>
    <xf numFmtId="167" fontId="24" fillId="4" borderId="37" xfId="0" applyNumberFormat="1" applyFont="1" applyFill="1" applyBorder="1"/>
    <xf numFmtId="167" fontId="24" fillId="4" borderId="33" xfId="0" applyNumberFormat="1" applyFont="1" applyFill="1" applyBorder="1"/>
    <xf numFmtId="167" fontId="24" fillId="4" borderId="25" xfId="0" applyNumberFormat="1" applyFont="1" applyFill="1" applyBorder="1"/>
    <xf numFmtId="167" fontId="24" fillId="4" borderId="36" xfId="0" applyNumberFormat="1" applyFont="1" applyFill="1" applyBorder="1"/>
    <xf numFmtId="167" fontId="24" fillId="4" borderId="35" xfId="0" applyNumberFormat="1" applyFont="1" applyFill="1" applyBorder="1"/>
    <xf numFmtId="167" fontId="24" fillId="4" borderId="29" xfId="0" applyNumberFormat="1" applyFont="1" applyFill="1" applyBorder="1" applyAlignment="1">
      <alignment horizontal="right"/>
    </xf>
    <xf numFmtId="0" fontId="24" fillId="4" borderId="49" xfId="0" applyFont="1" applyFill="1" applyBorder="1"/>
    <xf numFmtId="167" fontId="24" fillId="4" borderId="55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left"/>
    </xf>
    <xf numFmtId="167" fontId="24" fillId="4" borderId="27" xfId="0" applyNumberFormat="1" applyFont="1" applyFill="1" applyBorder="1" applyAlignment="1">
      <alignment horizontal="right"/>
    </xf>
    <xf numFmtId="167" fontId="24" fillId="4" borderId="29" xfId="0" applyNumberFormat="1" applyFont="1" applyFill="1" applyBorder="1"/>
    <xf numFmtId="0" fontId="26" fillId="4" borderId="55" xfId="0" applyFont="1" applyFill="1" applyBorder="1"/>
    <xf numFmtId="165" fontId="24" fillId="4" borderId="49" xfId="0" applyNumberFormat="1" applyFont="1" applyFill="1" applyBorder="1" applyAlignment="1">
      <alignment horizontal="right"/>
    </xf>
    <xf numFmtId="0" fontId="24" fillId="4" borderId="58" xfId="0" applyFont="1" applyFill="1" applyBorder="1"/>
    <xf numFmtId="0" fontId="23" fillId="4" borderId="55" xfId="0" applyFont="1" applyFill="1" applyBorder="1" applyAlignment="1">
      <alignment horizontal="right"/>
    </xf>
    <xf numFmtId="0" fontId="22" fillId="4" borderId="55" xfId="0" applyFont="1" applyFill="1" applyBorder="1"/>
    <xf numFmtId="167" fontId="24" fillId="4" borderId="50" xfId="0" applyNumberFormat="1" applyFont="1" applyFill="1" applyBorder="1"/>
    <xf numFmtId="0" fontId="23" fillId="4" borderId="24" xfId="0" applyFont="1" applyFill="1" applyBorder="1" applyAlignment="1">
      <alignment horizontal="right"/>
    </xf>
    <xf numFmtId="0" fontId="23" fillId="4" borderId="57" xfId="0" applyFont="1" applyFill="1" applyBorder="1" applyAlignment="1">
      <alignment horizontal="right"/>
    </xf>
    <xf numFmtId="0" fontId="23" fillId="4" borderId="58" xfId="0" applyFont="1" applyFill="1" applyBorder="1" applyAlignment="1">
      <alignment horizontal="right"/>
    </xf>
    <xf numFmtId="10" fontId="24" fillId="4" borderId="50" xfId="0" applyNumberFormat="1" applyFont="1" applyFill="1" applyBorder="1"/>
    <xf numFmtId="10" fontId="24" fillId="4" borderId="30" xfId="0" applyNumberFormat="1" applyFont="1" applyFill="1" applyBorder="1"/>
    <xf numFmtId="167" fontId="24" fillId="5" borderId="0" xfId="0" applyNumberFormat="1" applyFont="1" applyFill="1" applyBorder="1"/>
    <xf numFmtId="165" fontId="24" fillId="4" borderId="0" xfId="0" applyNumberFormat="1" applyFont="1" applyFill="1" applyBorder="1" applyAlignment="1">
      <alignment horizontal="right"/>
    </xf>
    <xf numFmtId="167" fontId="24" fillId="4" borderId="30" xfId="0" applyNumberFormat="1" applyFont="1" applyFill="1" applyBorder="1"/>
    <xf numFmtId="3" fontId="24" fillId="4" borderId="0" xfId="0" applyNumberFormat="1" applyFont="1" applyFill="1" applyBorder="1"/>
    <xf numFmtId="0" fontId="23" fillId="5" borderId="0" xfId="0" applyFont="1" applyFill="1" applyAlignment="1">
      <alignment horizontal="right"/>
    </xf>
    <xf numFmtId="0" fontId="23" fillId="4" borderId="0" xfId="0" applyFont="1" applyFill="1" applyBorder="1" applyAlignment="1">
      <alignment horizontal="center"/>
    </xf>
    <xf numFmtId="166" fontId="24" fillId="4" borderId="0" xfId="0" applyNumberFormat="1" applyFont="1" applyFill="1" applyBorder="1" applyAlignment="1">
      <alignment horizontal="center"/>
    </xf>
    <xf numFmtId="10" fontId="24" fillId="4" borderId="0" xfId="0" applyNumberFormat="1" applyFont="1" applyFill="1" applyBorder="1" applyAlignment="1">
      <alignment horizontal="right"/>
    </xf>
    <xf numFmtId="169" fontId="24" fillId="4" borderId="0" xfId="0" applyNumberFormat="1" applyFont="1" applyFill="1" applyBorder="1"/>
    <xf numFmtId="0" fontId="23" fillId="4" borderId="0" xfId="0" applyFont="1" applyFill="1" applyAlignment="1">
      <alignment horizontal="right"/>
    </xf>
    <xf numFmtId="167" fontId="24" fillId="4" borderId="49" xfId="0" applyNumberFormat="1" applyFont="1" applyFill="1" applyBorder="1"/>
    <xf numFmtId="171" fontId="18" fillId="0" borderId="2" xfId="0" applyNumberFormat="1" applyFont="1" applyFill="1" applyBorder="1" applyAlignment="1"/>
    <xf numFmtId="171" fontId="10" fillId="7" borderId="37" xfId="0" applyNumberFormat="1" applyFont="1" applyFill="1" applyBorder="1"/>
    <xf numFmtId="14" fontId="9" fillId="7" borderId="25" xfId="0" applyNumberFormat="1" applyFont="1" applyFill="1" applyBorder="1"/>
    <xf numFmtId="171" fontId="9" fillId="7" borderId="29" xfId="0" applyNumberFormat="1" applyFont="1" applyFill="1" applyBorder="1"/>
    <xf numFmtId="0" fontId="9" fillId="7" borderId="29" xfId="0" applyFont="1" applyFill="1" applyBorder="1"/>
    <xf numFmtId="49" fontId="9" fillId="4" borderId="0" xfId="0" applyNumberFormat="1" applyFont="1" applyFill="1" applyBorder="1" applyAlignment="1">
      <alignment horizontal="right"/>
    </xf>
    <xf numFmtId="171" fontId="9" fillId="4" borderId="27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7" borderId="33" xfId="0" applyFont="1" applyFill="1" applyBorder="1"/>
    <xf numFmtId="172" fontId="9" fillId="7" borderId="29" xfId="0" applyNumberFormat="1" applyFont="1" applyFill="1" applyBorder="1"/>
    <xf numFmtId="0" fontId="10" fillId="7" borderId="36" xfId="0" applyFont="1" applyFill="1" applyBorder="1"/>
    <xf numFmtId="172" fontId="9" fillId="7" borderId="35" xfId="0" applyNumberFormat="1" applyFont="1" applyFill="1" applyBorder="1"/>
    <xf numFmtId="172" fontId="9" fillId="4" borderId="2" xfId="0" applyNumberFormat="1" applyFont="1" applyFill="1" applyBorder="1"/>
    <xf numFmtId="173" fontId="9" fillId="4" borderId="31" xfId="0" applyNumberFormat="1" applyFont="1" applyFill="1" applyBorder="1"/>
    <xf numFmtId="173" fontId="9" fillId="4" borderId="55" xfId="0" applyNumberFormat="1" applyFont="1" applyFill="1" applyBorder="1"/>
    <xf numFmtId="172" fontId="9" fillId="4" borderId="3" xfId="0" applyNumberFormat="1" applyFont="1" applyFill="1" applyBorder="1"/>
    <xf numFmtId="169" fontId="9" fillId="4" borderId="5" xfId="0" applyNumberFormat="1" applyFont="1" applyFill="1" applyBorder="1"/>
    <xf numFmtId="173" fontId="9" fillId="4" borderId="5" xfId="0" applyNumberFormat="1" applyFont="1" applyFill="1" applyBorder="1"/>
    <xf numFmtId="0" fontId="14" fillId="4" borderId="6" xfId="0" applyFont="1" applyFill="1" applyBorder="1" applyAlignment="1">
      <alignment horizontal="left"/>
    </xf>
    <xf numFmtId="172" fontId="9" fillId="4" borderId="28" xfId="0" applyNumberFormat="1" applyFont="1" applyFill="1" applyBorder="1"/>
    <xf numFmtId="176" fontId="9" fillId="4" borderId="7" xfId="0" applyNumberFormat="1" applyFont="1" applyFill="1" applyBorder="1"/>
    <xf numFmtId="176" fontId="9" fillId="4" borderId="8" xfId="0" applyNumberFormat="1" applyFont="1" applyFill="1" applyBorder="1"/>
    <xf numFmtId="169" fontId="9" fillId="4" borderId="55" xfId="0" applyNumberFormat="1" applyFont="1" applyFill="1" applyBorder="1"/>
    <xf numFmtId="169" fontId="9" fillId="4" borderId="34" xfId="0" applyNumberFormat="1" applyFont="1" applyFill="1" applyBorder="1"/>
    <xf numFmtId="172" fontId="9" fillId="4" borderId="34" xfId="0" applyNumberFormat="1" applyFont="1" applyFill="1" applyBorder="1"/>
    <xf numFmtId="172" fontId="9" fillId="4" borderId="31" xfId="0" applyNumberFormat="1" applyFont="1" applyFill="1" applyBorder="1"/>
    <xf numFmtId="176" fontId="9" fillId="4" borderId="28" xfId="0" applyNumberFormat="1" applyFont="1" applyFill="1" applyBorder="1"/>
    <xf numFmtId="0" fontId="14" fillId="8" borderId="45" xfId="0" applyFont="1" applyFill="1" applyBorder="1"/>
    <xf numFmtId="171" fontId="9" fillId="8" borderId="34" xfId="0" applyNumberFormat="1" applyFont="1" applyFill="1" applyBorder="1" applyAlignment="1">
      <alignment horizontal="right"/>
    </xf>
    <xf numFmtId="171" fontId="9" fillId="8" borderId="26" xfId="0" applyNumberFormat="1" applyFont="1" applyFill="1" applyBorder="1" applyAlignment="1">
      <alignment horizontal="right"/>
    </xf>
    <xf numFmtId="171" fontId="9" fillId="8" borderId="2" xfId="0" applyNumberFormat="1" applyFont="1" applyFill="1" applyBorder="1" applyAlignment="1">
      <alignment horizontal="right"/>
    </xf>
    <xf numFmtId="171" fontId="9" fillId="8" borderId="3" xfId="0" applyNumberFormat="1" applyFont="1" applyFill="1" applyBorder="1" applyAlignment="1">
      <alignment horizontal="right"/>
    </xf>
    <xf numFmtId="171" fontId="9" fillId="8" borderId="47" xfId="0" applyNumberFormat="1" applyFont="1" applyFill="1" applyBorder="1" applyAlignment="1">
      <alignment horizontal="right"/>
    </xf>
    <xf numFmtId="171" fontId="9" fillId="8" borderId="32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horizontal="left"/>
    </xf>
    <xf numFmtId="171" fontId="9" fillId="3" borderId="9" xfId="0" applyNumberFormat="1" applyFont="1" applyFill="1" applyBorder="1"/>
    <xf numFmtId="0" fontId="9" fillId="4" borderId="1" xfId="0" applyFont="1" applyFill="1" applyBorder="1"/>
    <xf numFmtId="171" fontId="9" fillId="4" borderId="7" xfId="0" applyNumberFormat="1" applyFont="1" applyFill="1" applyBorder="1"/>
    <xf numFmtId="49" fontId="9" fillId="4" borderId="47" xfId="0" applyNumberFormat="1" applyFont="1" applyFill="1" applyBorder="1" applyAlignment="1">
      <alignment horizontal="right"/>
    </xf>
    <xf numFmtId="0" fontId="5" fillId="0" borderId="38" xfId="0" applyFont="1" applyFill="1" applyBorder="1"/>
    <xf numFmtId="0" fontId="17" fillId="0" borderId="6" xfId="0" applyFont="1" applyFill="1" applyBorder="1" applyAlignment="1">
      <alignment horizontal="left"/>
    </xf>
    <xf numFmtId="177" fontId="2" fillId="0" borderId="0" xfId="0" applyNumberFormat="1" applyFont="1" applyFill="1" applyBorder="1"/>
    <xf numFmtId="14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69" fontId="17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173" fontId="17" fillId="0" borderId="0" xfId="0" applyNumberFormat="1" applyFont="1" applyFill="1" applyBorder="1"/>
    <xf numFmtId="0" fontId="21" fillId="0" borderId="6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/>
    </xf>
    <xf numFmtId="0" fontId="21" fillId="0" borderId="0" xfId="0" applyFont="1" applyFill="1" applyBorder="1"/>
    <xf numFmtId="0" fontId="6" fillId="0" borderId="0" xfId="0" applyFont="1" applyFill="1" applyBorder="1"/>
    <xf numFmtId="0" fontId="24" fillId="5" borderId="0" xfId="0" applyFont="1" applyFill="1" applyBorder="1"/>
    <xf numFmtId="10" fontId="24" fillId="4" borderId="35" xfId="0" applyNumberFormat="1" applyFont="1" applyFill="1" applyBorder="1" applyAlignment="1">
      <alignment horizontal="center"/>
    </xf>
    <xf numFmtId="10" fontId="24" fillId="4" borderId="25" xfId="0" applyNumberFormat="1" applyFont="1" applyFill="1" applyBorder="1" applyAlignment="1">
      <alignment horizontal="center"/>
    </xf>
    <xf numFmtId="10" fontId="24" fillId="4" borderId="29" xfId="0" applyNumberFormat="1" applyFont="1" applyFill="1" applyBorder="1" applyAlignment="1">
      <alignment horizontal="center"/>
    </xf>
    <xf numFmtId="0" fontId="23" fillId="4" borderId="0" xfId="0" applyFont="1" applyFill="1" applyBorder="1"/>
    <xf numFmtId="0" fontId="23" fillId="4" borderId="30" xfId="0" applyFont="1" applyFill="1" applyBorder="1"/>
    <xf numFmtId="0" fontId="24" fillId="4" borderId="50" xfId="0" applyFont="1" applyFill="1" applyBorder="1"/>
    <xf numFmtId="0" fontId="24" fillId="4" borderId="0" xfId="0" applyFont="1" applyFill="1" applyAlignment="1">
      <alignment horizontal="center"/>
    </xf>
    <xf numFmtId="0" fontId="23" fillId="4" borderId="37" xfId="0" applyFont="1" applyFill="1" applyBorder="1"/>
    <xf numFmtId="0" fontId="23" fillId="4" borderId="25" xfId="0" applyFont="1" applyFill="1" applyBorder="1"/>
    <xf numFmtId="0" fontId="24" fillId="4" borderId="30" xfId="0" applyFont="1" applyFill="1" applyBorder="1" applyAlignment="1">
      <alignment horizontal="center"/>
    </xf>
    <xf numFmtId="0" fontId="24" fillId="4" borderId="50" xfId="0" applyFont="1" applyFill="1" applyBorder="1" applyAlignment="1">
      <alignment horizontal="center"/>
    </xf>
    <xf numFmtId="166" fontId="24" fillId="4" borderId="30" xfId="0" applyNumberFormat="1" applyFont="1" applyFill="1" applyBorder="1" applyAlignment="1">
      <alignment horizontal="center"/>
    </xf>
    <xf numFmtId="166" fontId="24" fillId="4" borderId="50" xfId="0" applyNumberFormat="1" applyFont="1" applyFill="1" applyBorder="1" applyAlignment="1">
      <alignment horizontal="center"/>
    </xf>
    <xf numFmtId="14" fontId="0" fillId="4" borderId="0" xfId="0" applyNumberFormat="1" applyFill="1"/>
    <xf numFmtId="0" fontId="6" fillId="4" borderId="17" xfId="0" applyFont="1" applyFill="1" applyBorder="1" applyAlignment="1">
      <alignment horizontal="left"/>
    </xf>
    <xf numFmtId="3" fontId="6" fillId="4" borderId="18" xfId="0" applyNumberFormat="1" applyFont="1" applyFill="1" applyBorder="1" applyAlignment="1">
      <alignment horizontal="right"/>
    </xf>
    <xf numFmtId="3" fontId="2" fillId="4" borderId="0" xfId="0" applyNumberFormat="1" applyFont="1" applyFill="1"/>
    <xf numFmtId="174" fontId="6" fillId="4" borderId="18" xfId="0" applyNumberFormat="1" applyFont="1" applyFill="1" applyBorder="1" applyAlignment="1">
      <alignment horizontal="right"/>
    </xf>
    <xf numFmtId="10" fontId="19" fillId="4" borderId="51" xfId="0" applyNumberFormat="1" applyFont="1" applyFill="1" applyBorder="1"/>
    <xf numFmtId="0" fontId="6" fillId="4" borderId="19" xfId="0" applyFont="1" applyFill="1" applyBorder="1"/>
    <xf numFmtId="3" fontId="6" fillId="4" borderId="14" xfId="0" applyNumberFormat="1" applyFont="1" applyFill="1" applyBorder="1"/>
    <xf numFmtId="10" fontId="20" fillId="4" borderId="52" xfId="0" applyNumberFormat="1" applyFont="1" applyFill="1" applyBorder="1"/>
    <xf numFmtId="0" fontId="5" fillId="4" borderId="21" xfId="0" applyFont="1" applyFill="1" applyBorder="1"/>
    <xf numFmtId="3" fontId="5" fillId="4" borderId="16" xfId="0" applyNumberFormat="1" applyFont="1" applyFill="1" applyBorder="1"/>
    <xf numFmtId="3" fontId="0" fillId="4" borderId="0" xfId="0" applyNumberFormat="1" applyFill="1"/>
    <xf numFmtId="10" fontId="20" fillId="4" borderId="53" xfId="0" applyNumberFormat="1" applyFont="1" applyFill="1" applyBorder="1"/>
    <xf numFmtId="0" fontId="5" fillId="4" borderId="16" xfId="0" applyFont="1" applyFill="1" applyBorder="1"/>
    <xf numFmtId="3" fontId="6" fillId="4" borderId="16" xfId="0" applyNumberFormat="1" applyFont="1" applyFill="1" applyBorder="1"/>
    <xf numFmtId="2" fontId="0" fillId="4" borderId="0" xfId="0" applyNumberFormat="1" applyFill="1"/>
    <xf numFmtId="175" fontId="0" fillId="4" borderId="0" xfId="0" applyNumberFormat="1" applyFill="1"/>
    <xf numFmtId="3" fontId="5" fillId="4" borderId="15" xfId="0" applyNumberFormat="1" applyFont="1" applyFill="1" applyBorder="1"/>
    <xf numFmtId="10" fontId="0" fillId="4" borderId="53" xfId="0" applyNumberFormat="1" applyFill="1" applyBorder="1"/>
    <xf numFmtId="3" fontId="0" fillId="4" borderId="53" xfId="0" applyNumberFormat="1" applyFill="1" applyBorder="1"/>
    <xf numFmtId="0" fontId="0" fillId="4" borderId="53" xfId="0" applyFill="1" applyBorder="1"/>
    <xf numFmtId="0" fontId="0" fillId="4" borderId="54" xfId="0" applyFill="1" applyBorder="1"/>
    <xf numFmtId="0" fontId="6" fillId="6" borderId="10" xfId="0" applyFont="1" applyFill="1" applyBorder="1"/>
    <xf numFmtId="0" fontId="6" fillId="6" borderId="11" xfId="0" applyFont="1" applyFill="1" applyBorder="1"/>
    <xf numFmtId="14" fontId="6" fillId="6" borderId="11" xfId="0" applyNumberFormat="1" applyFont="1" applyFill="1" applyBorder="1"/>
    <xf numFmtId="10" fontId="0" fillId="6" borderId="11" xfId="0" applyNumberFormat="1" applyFill="1" applyBorder="1"/>
    <xf numFmtId="0" fontId="0" fillId="6" borderId="12" xfId="0" applyFill="1" applyBorder="1"/>
    <xf numFmtId="10" fontId="24" fillId="4" borderId="27" xfId="0" applyNumberFormat="1" applyFont="1" applyFill="1" applyBorder="1" applyAlignment="1">
      <alignment horizontal="center"/>
    </xf>
    <xf numFmtId="3" fontId="24" fillId="4" borderId="37" xfId="0" applyNumberFormat="1" applyFont="1" applyFill="1" applyBorder="1"/>
    <xf numFmtId="10" fontId="24" fillId="4" borderId="33" xfId="0" applyNumberFormat="1" applyFont="1" applyFill="1" applyBorder="1" applyAlignment="1">
      <alignment horizontal="center"/>
    </xf>
    <xf numFmtId="167" fontId="23" fillId="4" borderId="30" xfId="0" applyNumberFormat="1" applyFont="1" applyFill="1" applyBorder="1"/>
    <xf numFmtId="0" fontId="23" fillId="4" borderId="49" xfId="0" applyFont="1" applyFill="1" applyBorder="1" applyAlignment="1">
      <alignment horizontal="center"/>
    </xf>
    <xf numFmtId="0" fontId="23" fillId="4" borderId="50" xfId="0" applyFont="1" applyFill="1" applyBorder="1" applyAlignment="1">
      <alignment horizontal="center"/>
    </xf>
    <xf numFmtId="10" fontId="24" fillId="4" borderId="50" xfId="0" applyNumberFormat="1" applyFont="1" applyFill="1" applyBorder="1" applyAlignment="1">
      <alignment horizontal="center"/>
    </xf>
    <xf numFmtId="3" fontId="24" fillId="4" borderId="49" xfId="0" applyNumberFormat="1" applyFont="1" applyFill="1" applyBorder="1"/>
    <xf numFmtId="166" fontId="24" fillId="4" borderId="30" xfId="0" applyNumberFormat="1" applyFont="1" applyFill="1" applyBorder="1" applyAlignment="1"/>
    <xf numFmtId="166" fontId="24" fillId="4" borderId="50" xfId="0" applyNumberFormat="1" applyFont="1" applyFill="1" applyBorder="1" applyAlignment="1"/>
    <xf numFmtId="0" fontId="24" fillId="4" borderId="30" xfId="0" applyFont="1" applyFill="1" applyBorder="1" applyAlignment="1"/>
    <xf numFmtId="0" fontId="24" fillId="4" borderId="50" xfId="0" applyFont="1" applyFill="1" applyBorder="1" applyAlignment="1"/>
    <xf numFmtId="0" fontId="9" fillId="4" borderId="7" xfId="0" applyFont="1" applyFill="1" applyBorder="1" applyAlignment="1">
      <alignment horizontal="center"/>
    </xf>
    <xf numFmtId="2" fontId="9" fillId="8" borderId="47" xfId="0" applyNumberFormat="1" applyFont="1" applyFill="1" applyBorder="1" applyAlignment="1"/>
    <xf numFmtId="2" fontId="9" fillId="8" borderId="48" xfId="0" applyNumberFormat="1" applyFont="1" applyFill="1" applyBorder="1" applyAlignment="1"/>
    <xf numFmtId="2" fontId="9" fillId="8" borderId="32" xfId="0" applyNumberFormat="1" applyFont="1" applyFill="1" applyBorder="1" applyAlignment="1"/>
    <xf numFmtId="0" fontId="15" fillId="4" borderId="0" xfId="0" applyFont="1" applyFill="1" applyBorder="1" applyAlignment="1">
      <alignment horizontal="left"/>
    </xf>
    <xf numFmtId="0" fontId="15" fillId="4" borderId="56" xfId="0" applyFont="1" applyFill="1" applyBorder="1" applyAlignment="1">
      <alignment horizontal="left"/>
    </xf>
    <xf numFmtId="177" fontId="17" fillId="0" borderId="0" xfId="0" applyNumberFormat="1" applyFont="1" applyFill="1" applyBorder="1"/>
    <xf numFmtId="177" fontId="17" fillId="0" borderId="59" xfId="0" applyNumberFormat="1" applyFont="1" applyFill="1" applyBorder="1"/>
    <xf numFmtId="0" fontId="21" fillId="9" borderId="42" xfId="0" applyFont="1" applyFill="1" applyBorder="1" applyAlignment="1">
      <alignment horizontal="left"/>
    </xf>
    <xf numFmtId="169" fontId="21" fillId="9" borderId="8" xfId="0" applyNumberFormat="1" applyFont="1" applyFill="1" applyBorder="1"/>
    <xf numFmtId="4" fontId="3" fillId="6" borderId="49" xfId="3" applyNumberFormat="1" applyFont="1" applyFill="1" applyBorder="1" applyAlignment="1">
      <alignment horizontal="center" vertical="center"/>
    </xf>
    <xf numFmtId="172" fontId="2" fillId="6" borderId="50" xfId="0" applyNumberFormat="1" applyFont="1" applyFill="1" applyBorder="1"/>
    <xf numFmtId="0" fontId="20" fillId="6" borderId="35" xfId="0" applyFont="1" applyFill="1" applyBorder="1" applyAlignment="1">
      <alignment horizontal="center"/>
    </xf>
    <xf numFmtId="4" fontId="6" fillId="6" borderId="25" xfId="0" applyNumberFormat="1" applyFont="1" applyFill="1" applyBorder="1" applyAlignment="1">
      <alignment horizontal="center"/>
    </xf>
    <xf numFmtId="0" fontId="2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24" fillId="4" borderId="0" xfId="0" applyFont="1" applyFill="1"/>
    <xf numFmtId="0" fontId="23" fillId="4" borderId="10" xfId="0" applyFont="1" applyFill="1" applyBorder="1"/>
    <xf numFmtId="0" fontId="24" fillId="4" borderId="11" xfId="0" applyFont="1" applyFill="1" applyBorder="1"/>
    <xf numFmtId="0" fontId="24" fillId="4" borderId="12" xfId="0" applyFont="1" applyFill="1" applyBorder="1"/>
    <xf numFmtId="0" fontId="23" fillId="4" borderId="30" xfId="0" applyFont="1" applyFill="1" applyBorder="1" applyAlignment="1">
      <alignment horizontal="right"/>
    </xf>
    <xf numFmtId="168" fontId="23" fillId="4" borderId="49" xfId="0" applyNumberFormat="1" applyFont="1" applyFill="1" applyBorder="1"/>
    <xf numFmtId="0" fontId="23" fillId="6" borderId="0" xfId="0" applyFont="1" applyFill="1" applyBorder="1"/>
    <xf numFmtId="0" fontId="23" fillId="6" borderId="0" xfId="0" applyFont="1" applyFill="1" applyBorder="1" applyAlignment="1">
      <alignment horizontal="left"/>
    </xf>
    <xf numFmtId="0" fontId="24" fillId="6" borderId="37" xfId="0" applyFont="1" applyFill="1" applyBorder="1"/>
    <xf numFmtId="167" fontId="23" fillId="4" borderId="49" xfId="0" applyNumberFormat="1" applyFont="1" applyFill="1" applyBorder="1"/>
    <xf numFmtId="0" fontId="24" fillId="6" borderId="0" xfId="0" applyFont="1" applyFill="1" applyBorder="1"/>
    <xf numFmtId="0" fontId="24" fillId="6" borderId="0" xfId="0" applyFont="1" applyFill="1"/>
    <xf numFmtId="0" fontId="23" fillId="6" borderId="49" xfId="0" applyFont="1" applyFill="1" applyBorder="1" applyAlignment="1">
      <alignment horizontal="center"/>
    </xf>
    <xf numFmtId="0" fontId="23" fillId="6" borderId="50" xfId="0" applyFont="1" applyFill="1" applyBorder="1" applyAlignment="1">
      <alignment horizontal="center"/>
    </xf>
    <xf numFmtId="2" fontId="24" fillId="4" borderId="37" xfId="0" applyNumberFormat="1" applyFont="1" applyFill="1" applyBorder="1"/>
    <xf numFmtId="2" fontId="24" fillId="4" borderId="33" xfId="0" applyNumberFormat="1" applyFont="1" applyFill="1" applyBorder="1"/>
    <xf numFmtId="0" fontId="24" fillId="4" borderId="55" xfId="0" applyFont="1" applyFill="1" applyBorder="1" applyAlignment="1">
      <alignment horizontal="right"/>
    </xf>
    <xf numFmtId="2" fontId="24" fillId="4" borderId="0" xfId="0" applyNumberFormat="1" applyFont="1" applyFill="1" applyBorder="1"/>
    <xf numFmtId="2" fontId="24" fillId="4" borderId="27" xfId="0" applyNumberFormat="1" applyFont="1" applyFill="1" applyBorder="1"/>
    <xf numFmtId="0" fontId="24" fillId="4" borderId="35" xfId="0" applyFont="1" applyFill="1" applyBorder="1" applyAlignment="1">
      <alignment horizontal="right"/>
    </xf>
    <xf numFmtId="2" fontId="24" fillId="4" borderId="25" xfId="0" applyNumberFormat="1" applyFont="1" applyFill="1" applyBorder="1"/>
    <xf numFmtId="2" fontId="24" fillId="4" borderId="29" xfId="0" applyNumberFormat="1" applyFont="1" applyFill="1" applyBorder="1"/>
    <xf numFmtId="4" fontId="23" fillId="6" borderId="49" xfId="0" applyNumberFormat="1" applyFont="1" applyFill="1" applyBorder="1"/>
    <xf numFmtId="4" fontId="23" fillId="6" borderId="50" xfId="0" applyNumberFormat="1" applyFont="1" applyFill="1" applyBorder="1"/>
    <xf numFmtId="166" fontId="24" fillId="4" borderId="0" xfId="0" applyNumberFormat="1" applyFont="1" applyFill="1" applyBorder="1"/>
    <xf numFmtId="0" fontId="23" fillId="4" borderId="12" xfId="0" applyFont="1" applyFill="1" applyBorder="1"/>
    <xf numFmtId="1" fontId="23" fillId="4" borderId="49" xfId="0" applyNumberFormat="1" applyFont="1" applyFill="1" applyBorder="1"/>
    <xf numFmtId="0" fontId="23" fillId="6" borderId="33" xfId="0" applyFont="1" applyFill="1" applyBorder="1" applyAlignment="1">
      <alignment horizontal="center"/>
    </xf>
    <xf numFmtId="2" fontId="23" fillId="4" borderId="0" xfId="0" applyNumberFormat="1" applyFont="1" applyFill="1" applyBorder="1"/>
    <xf numFmtId="2" fontId="23" fillId="4" borderId="27" xfId="0" applyNumberFormat="1" applyFont="1" applyFill="1" applyBorder="1" applyAlignment="1">
      <alignment vertical="center"/>
    </xf>
    <xf numFmtId="2" fontId="24" fillId="4" borderId="36" xfId="0" applyNumberFormat="1" applyFont="1" applyFill="1" applyBorder="1"/>
    <xf numFmtId="2" fontId="24" fillId="4" borderId="55" xfId="0" applyNumberFormat="1" applyFont="1" applyFill="1" applyBorder="1"/>
    <xf numFmtId="2" fontId="24" fillId="4" borderId="35" xfId="0" applyNumberFormat="1" applyFont="1" applyFill="1" applyBorder="1"/>
    <xf numFmtId="0" fontId="22" fillId="4" borderId="25" xfId="0" applyFont="1" applyFill="1" applyBorder="1" applyAlignment="1">
      <alignment horizontal="right"/>
    </xf>
    <xf numFmtId="4" fontId="23" fillId="6" borderId="55" xfId="0" applyNumberFormat="1" applyFont="1" applyFill="1" applyBorder="1"/>
    <xf numFmtId="4" fontId="23" fillId="6" borderId="30" xfId="0" applyNumberFormat="1" applyFont="1" applyFill="1" applyBorder="1"/>
    <xf numFmtId="0" fontId="24" fillId="6" borderId="49" xfId="0" applyFont="1" applyFill="1" applyBorder="1"/>
    <xf numFmtId="0" fontId="23" fillId="5" borderId="0" xfId="0" applyFont="1" applyFill="1" applyBorder="1"/>
    <xf numFmtId="166" fontId="24" fillId="5" borderId="0" xfId="0" applyNumberFormat="1" applyFont="1" applyFill="1" applyBorder="1"/>
    <xf numFmtId="167" fontId="24" fillId="4" borderId="0" xfId="0" applyNumberFormat="1" applyFont="1" applyFill="1"/>
    <xf numFmtId="0" fontId="24" fillId="5" borderId="0" xfId="0" applyFont="1" applyFill="1"/>
    <xf numFmtId="0" fontId="24" fillId="4" borderId="13" xfId="0" applyFont="1" applyFill="1" applyBorder="1"/>
    <xf numFmtId="0" fontId="23" fillId="4" borderId="21" xfId="0" applyFont="1" applyFill="1" applyBorder="1"/>
    <xf numFmtId="0" fontId="29" fillId="4" borderId="21" xfId="0" applyFont="1" applyFill="1" applyBorder="1"/>
    <xf numFmtId="0" fontId="24" fillId="4" borderId="21" xfId="0" applyNumberFormat="1" applyFont="1" applyFill="1" applyBorder="1"/>
    <xf numFmtId="0" fontId="24" fillId="4" borderId="20" xfId="0" applyFont="1" applyFill="1" applyBorder="1"/>
    <xf numFmtId="0" fontId="24" fillId="4" borderId="57" xfId="0" applyFont="1" applyFill="1" applyBorder="1"/>
    <xf numFmtId="171" fontId="24" fillId="4" borderId="27" xfId="0" applyNumberFormat="1" applyFont="1" applyFill="1" applyBorder="1"/>
    <xf numFmtId="0" fontId="23" fillId="4" borderId="57" xfId="0" applyFont="1" applyFill="1" applyBorder="1"/>
    <xf numFmtId="10" fontId="23" fillId="4" borderId="27" xfId="0" applyNumberFormat="1" applyFont="1" applyFill="1" applyBorder="1"/>
    <xf numFmtId="0" fontId="23" fillId="4" borderId="58" xfId="0" applyFont="1" applyFill="1" applyBorder="1"/>
    <xf numFmtId="10" fontId="23" fillId="4" borderId="29" xfId="0" applyNumberFormat="1" applyFont="1" applyFill="1" applyBorder="1"/>
    <xf numFmtId="10" fontId="23" fillId="4" borderId="0" xfId="0" applyNumberFormat="1" applyFont="1" applyFill="1" applyBorder="1"/>
    <xf numFmtId="0" fontId="24" fillId="4" borderId="24" xfId="0" applyFont="1" applyFill="1" applyBorder="1"/>
    <xf numFmtId="167" fontId="23" fillId="4" borderId="0" xfId="0" applyNumberFormat="1" applyFont="1" applyFill="1" applyBorder="1"/>
    <xf numFmtId="0" fontId="23" fillId="9" borderId="0" xfId="0" applyFont="1" applyFill="1" applyBorder="1"/>
    <xf numFmtId="0" fontId="23" fillId="9" borderId="0" xfId="0" applyFont="1" applyFill="1" applyAlignment="1">
      <alignment horizontal="center"/>
    </xf>
    <xf numFmtId="0" fontId="23" fillId="9" borderId="0" xfId="0" applyFont="1" applyFill="1"/>
    <xf numFmtId="0" fontId="23" fillId="4" borderId="0" xfId="0" applyFont="1" applyFill="1"/>
    <xf numFmtId="0" fontId="24" fillId="4" borderId="0" xfId="0" applyFont="1" applyFill="1" applyAlignment="1">
      <alignment horizontal="left"/>
    </xf>
    <xf numFmtId="164" fontId="23" fillId="4" borderId="0" xfId="0" applyNumberFormat="1" applyFont="1" applyFill="1" applyBorder="1" applyAlignment="1">
      <alignment horizontal="right"/>
    </xf>
    <xf numFmtId="165" fontId="24" fillId="4" borderId="25" xfId="0" applyNumberFormat="1" applyFont="1" applyFill="1" applyBorder="1"/>
    <xf numFmtId="10" fontId="24" fillId="4" borderId="0" xfId="0" applyNumberFormat="1" applyFont="1" applyFill="1"/>
    <xf numFmtId="0" fontId="23" fillId="4" borderId="30" xfId="0" applyFont="1" applyFill="1" applyBorder="1" applyAlignment="1">
      <alignment horizontal="left"/>
    </xf>
    <xf numFmtId="14" fontId="24" fillId="4" borderId="0" xfId="0" applyNumberFormat="1" applyFont="1" applyFill="1" applyBorder="1"/>
    <xf numFmtId="0" fontId="23" fillId="4" borderId="36" xfId="0" applyFont="1" applyFill="1" applyBorder="1" applyAlignment="1">
      <alignment horizontal="left"/>
    </xf>
    <xf numFmtId="49" fontId="24" fillId="4" borderId="35" xfId="0" applyNumberFormat="1" applyFont="1" applyFill="1" applyBorder="1"/>
    <xf numFmtId="8" fontId="23" fillId="4" borderId="0" xfId="0" applyNumberFormat="1" applyFont="1" applyFill="1"/>
    <xf numFmtId="49" fontId="24" fillId="4" borderId="0" xfId="0" applyNumberFormat="1" applyFont="1" applyFill="1"/>
    <xf numFmtId="0" fontId="23" fillId="4" borderId="22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left"/>
    </xf>
    <xf numFmtId="0" fontId="23" fillId="4" borderId="33" xfId="0" applyFont="1" applyFill="1" applyBorder="1" applyAlignment="1">
      <alignment horizontal="left"/>
    </xf>
    <xf numFmtId="0" fontId="23" fillId="4" borderId="36" xfId="0" applyFont="1" applyFill="1" applyBorder="1" applyAlignment="1">
      <alignment horizontal="left"/>
    </xf>
    <xf numFmtId="0" fontId="23" fillId="4" borderId="24" xfId="0" applyFont="1" applyFill="1" applyBorder="1" applyAlignment="1">
      <alignment horizontal="left"/>
    </xf>
    <xf numFmtId="167" fontId="24" fillId="4" borderId="57" xfId="0" applyNumberFormat="1" applyFont="1" applyFill="1" applyBorder="1"/>
    <xf numFmtId="8" fontId="32" fillId="4" borderId="35" xfId="0" applyNumberFormat="1" applyFont="1" applyFill="1" applyBorder="1" applyAlignment="1">
      <alignment horizontal="right"/>
    </xf>
    <xf numFmtId="10" fontId="24" fillId="4" borderId="37" xfId="0" applyNumberFormat="1" applyFont="1" applyFill="1" applyBorder="1"/>
    <xf numFmtId="10" fontId="23" fillId="4" borderId="24" xfId="0" applyNumberFormat="1" applyFont="1" applyFill="1" applyBorder="1"/>
    <xf numFmtId="169" fontId="24" fillId="4" borderId="57" xfId="0" applyNumberFormat="1" applyFont="1" applyFill="1" applyBorder="1"/>
    <xf numFmtId="16" fontId="24" fillId="4" borderId="0" xfId="0" applyNumberFormat="1" applyFont="1" applyFill="1" applyBorder="1" applyAlignment="1">
      <alignment horizontal="center"/>
    </xf>
    <xf numFmtId="164" fontId="24" fillId="4" borderId="0" xfId="1" applyNumberFormat="1" applyFont="1" applyFill="1" applyBorder="1" applyAlignment="1">
      <alignment horizontal="right"/>
    </xf>
    <xf numFmtId="10" fontId="23" fillId="4" borderId="0" xfId="2" applyNumberFormat="1" applyFont="1" applyFill="1" applyBorder="1"/>
    <xf numFmtId="10" fontId="23" fillId="4" borderId="0" xfId="1" applyNumberFormat="1" applyFont="1" applyFill="1" applyBorder="1"/>
    <xf numFmtId="0" fontId="24" fillId="4" borderId="11" xfId="0" applyFont="1" applyFill="1" applyBorder="1" applyAlignment="1">
      <alignment horizontal="left"/>
    </xf>
    <xf numFmtId="0" fontId="23" fillId="4" borderId="12" xfId="0" applyFont="1" applyFill="1" applyBorder="1" applyAlignment="1">
      <alignment horizontal="left"/>
    </xf>
    <xf numFmtId="0" fontId="33" fillId="6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right" vertical="center"/>
    </xf>
    <xf numFmtId="10" fontId="26" fillId="4" borderId="36" xfId="0" applyNumberFormat="1" applyFont="1" applyFill="1" applyBorder="1" applyAlignment="1">
      <alignment horizontal="center" vertical="center"/>
    </xf>
    <xf numFmtId="10" fontId="26" fillId="4" borderId="37" xfId="0" applyNumberFormat="1" applyFont="1" applyFill="1" applyBorder="1" applyAlignment="1">
      <alignment horizontal="center" vertical="center" wrapText="1"/>
    </xf>
    <xf numFmtId="10" fontId="26" fillId="4" borderId="33" xfId="0" applyNumberFormat="1" applyFont="1" applyFill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right" vertical="center"/>
    </xf>
    <xf numFmtId="10" fontId="26" fillId="4" borderId="55" xfId="0" applyNumberFormat="1" applyFont="1" applyFill="1" applyBorder="1" applyAlignment="1">
      <alignment horizontal="center" vertical="center"/>
    </xf>
    <xf numFmtId="10" fontId="26" fillId="4" borderId="0" xfId="0" applyNumberFormat="1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right" vertical="center"/>
    </xf>
    <xf numFmtId="10" fontId="26" fillId="4" borderId="35" xfId="0" applyNumberFormat="1" applyFont="1" applyFill="1" applyBorder="1" applyAlignment="1">
      <alignment horizontal="center" vertical="center"/>
    </xf>
    <xf numFmtId="10" fontId="26" fillId="4" borderId="25" xfId="0" applyNumberFormat="1" applyFont="1" applyFill="1" applyBorder="1" applyAlignment="1">
      <alignment horizontal="center" vertical="center"/>
    </xf>
    <xf numFmtId="10" fontId="26" fillId="4" borderId="29" xfId="0" applyNumberFormat="1" applyFont="1" applyFill="1" applyBorder="1" applyAlignment="1">
      <alignment horizontal="center" vertical="center" wrapText="1"/>
    </xf>
    <xf numFmtId="10" fontId="26" fillId="4" borderId="37" xfId="0" applyNumberFormat="1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wrapText="1"/>
    </xf>
    <xf numFmtId="10" fontId="26" fillId="4" borderId="27" xfId="0" applyNumberFormat="1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/>
    </xf>
    <xf numFmtId="0" fontId="33" fillId="4" borderId="29" xfId="0" applyFont="1" applyFill="1" applyBorder="1" applyAlignment="1">
      <alignment vertical="center"/>
    </xf>
    <xf numFmtId="0" fontId="33" fillId="9" borderId="30" xfId="0" applyFont="1" applyFill="1" applyBorder="1" applyAlignment="1">
      <alignment vertical="center"/>
    </xf>
    <xf numFmtId="10" fontId="33" fillId="9" borderId="30" xfId="0" applyNumberFormat="1" applyFont="1" applyFill="1" applyBorder="1" applyAlignment="1">
      <alignment horizontal="center" vertical="center"/>
    </xf>
    <xf numFmtId="10" fontId="33" fillId="9" borderId="49" xfId="0" applyNumberFormat="1" applyFont="1" applyFill="1" applyBorder="1" applyAlignment="1">
      <alignment horizontal="center" vertical="center"/>
    </xf>
    <xf numFmtId="10" fontId="33" fillId="9" borderId="50" xfId="0" applyNumberFormat="1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right" vertical="center"/>
    </xf>
    <xf numFmtId="0" fontId="26" fillId="4" borderId="30" xfId="0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horizontal="center" vertical="center"/>
    </xf>
    <xf numFmtId="0" fontId="26" fillId="4" borderId="50" xfId="0" applyFont="1" applyFill="1" applyBorder="1" applyAlignment="1">
      <alignment horizontal="center" vertical="center" wrapText="1"/>
    </xf>
    <xf numFmtId="0" fontId="24" fillId="4" borderId="30" xfId="0" applyFont="1" applyFill="1" applyBorder="1"/>
    <xf numFmtId="0" fontId="26" fillId="10" borderId="30" xfId="0" applyFont="1" applyFill="1" applyBorder="1" applyAlignment="1">
      <alignment horizontal="right" vertical="center"/>
    </xf>
    <xf numFmtId="10" fontId="26" fillId="10" borderId="30" xfId="0" applyNumberFormat="1" applyFont="1" applyFill="1" applyBorder="1" applyAlignment="1">
      <alignment horizontal="center" vertical="center"/>
    </xf>
    <xf numFmtId="10" fontId="26" fillId="10" borderId="49" xfId="0" applyNumberFormat="1" applyFont="1" applyFill="1" applyBorder="1" applyAlignment="1">
      <alignment horizontal="center" vertical="center"/>
    </xf>
    <xf numFmtId="10" fontId="26" fillId="10" borderId="50" xfId="0" applyNumberFormat="1" applyFont="1" applyFill="1" applyBorder="1" applyAlignment="1">
      <alignment horizontal="center" vertical="center" wrapText="1"/>
    </xf>
    <xf numFmtId="0" fontId="33" fillId="11" borderId="35" xfId="0" applyFont="1" applyFill="1" applyBorder="1" applyAlignment="1">
      <alignment vertical="center"/>
    </xf>
    <xf numFmtId="10" fontId="33" fillId="11" borderId="35" xfId="0" applyNumberFormat="1" applyFont="1" applyFill="1" applyBorder="1" applyAlignment="1">
      <alignment horizontal="center" vertical="center"/>
    </xf>
    <xf numFmtId="10" fontId="33" fillId="11" borderId="25" xfId="0" applyNumberFormat="1" applyFont="1" applyFill="1" applyBorder="1" applyAlignment="1">
      <alignment horizontal="center" vertical="center"/>
    </xf>
    <xf numFmtId="10" fontId="33" fillId="11" borderId="29" xfId="0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4" fontId="26" fillId="4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vertical="center"/>
    </xf>
    <xf numFmtId="2" fontId="26" fillId="4" borderId="0" xfId="0" applyNumberFormat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justify" vertical="center"/>
    </xf>
    <xf numFmtId="0" fontId="26" fillId="4" borderId="0" xfId="0" applyFont="1" applyFill="1" applyBorder="1" applyAlignment="1">
      <alignment horizontal="center" vertical="center" wrapText="1"/>
    </xf>
    <xf numFmtId="0" fontId="26" fillId="4" borderId="55" xfId="0" applyFont="1" applyFill="1" applyBorder="1" applyAlignment="1">
      <alignment vertical="center"/>
    </xf>
    <xf numFmtId="0" fontId="26" fillId="4" borderId="27" xfId="0" applyFont="1" applyFill="1" applyBorder="1" applyAlignment="1">
      <alignment vertical="center" wrapText="1"/>
    </xf>
    <xf numFmtId="0" fontId="26" fillId="4" borderId="29" xfId="0" applyFont="1" applyFill="1" applyBorder="1" applyAlignment="1">
      <alignment vertical="center" wrapText="1"/>
    </xf>
    <xf numFmtId="0" fontId="26" fillId="4" borderId="36" xfId="0" applyFont="1" applyFill="1" applyBorder="1" applyAlignment="1">
      <alignment vertical="center"/>
    </xf>
    <xf numFmtId="4" fontId="26" fillId="4" borderId="37" xfId="0" applyNumberFormat="1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vertical="center" wrapText="1"/>
    </xf>
    <xf numFmtId="0" fontId="26" fillId="4" borderId="35" xfId="0" applyFont="1" applyFill="1" applyBorder="1" applyAlignment="1">
      <alignment vertical="center"/>
    </xf>
    <xf numFmtId="4" fontId="26" fillId="4" borderId="25" xfId="0" applyNumberFormat="1" applyFont="1" applyFill="1" applyBorder="1" applyAlignment="1">
      <alignment horizontal="center" vertical="center" wrapText="1"/>
    </xf>
    <xf numFmtId="2" fontId="26" fillId="4" borderId="37" xfId="0" applyNumberFormat="1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vertical="center"/>
    </xf>
    <xf numFmtId="0" fontId="26" fillId="4" borderId="50" xfId="0" applyFont="1" applyFill="1" applyBorder="1" applyAlignment="1">
      <alignment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2" fontId="33" fillId="4" borderId="49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/>
    </xf>
    <xf numFmtId="0" fontId="23" fillId="6" borderId="30" xfId="0" applyFont="1" applyFill="1" applyBorder="1" applyAlignment="1">
      <alignment horizontal="left"/>
    </xf>
    <xf numFmtId="0" fontId="24" fillId="4" borderId="30" xfId="0" applyFont="1" applyFill="1" applyBorder="1" applyAlignment="1">
      <alignment horizontal="left"/>
    </xf>
    <xf numFmtId="49" fontId="24" fillId="4" borderId="55" xfId="0" applyNumberFormat="1" applyFont="1" applyFill="1" applyBorder="1" applyAlignment="1">
      <alignment horizontal="left"/>
    </xf>
    <xf numFmtId="49" fontId="24" fillId="4" borderId="35" xfId="0" applyNumberFormat="1" applyFont="1" applyFill="1" applyBorder="1" applyAlignment="1">
      <alignment horizontal="left"/>
    </xf>
    <xf numFmtId="0" fontId="24" fillId="4" borderId="24" xfId="0" applyFont="1" applyFill="1" applyBorder="1" applyAlignment="1">
      <alignment horizontal="left"/>
    </xf>
    <xf numFmtId="0" fontId="24" fillId="4" borderId="55" xfId="0" applyFont="1" applyFill="1" applyBorder="1" applyAlignment="1">
      <alignment horizontal="left"/>
    </xf>
    <xf numFmtId="164" fontId="24" fillId="6" borderId="0" xfId="1" applyNumberFormat="1" applyFont="1" applyFill="1" applyBorder="1"/>
    <xf numFmtId="0" fontId="24" fillId="6" borderId="0" xfId="0" applyFont="1" applyFill="1" applyBorder="1" applyAlignment="1">
      <alignment horizontal="left"/>
    </xf>
    <xf numFmtId="164" fontId="24" fillId="6" borderId="0" xfId="0" applyNumberFormat="1" applyFont="1" applyFill="1" applyBorder="1"/>
    <xf numFmtId="0" fontId="24" fillId="4" borderId="25" xfId="0" applyFont="1" applyFill="1" applyBorder="1" applyAlignment="1">
      <alignment horizontal="left"/>
    </xf>
    <xf numFmtId="10" fontId="24" fillId="4" borderId="37" xfId="1" applyNumberFormat="1" applyFont="1" applyFill="1" applyBorder="1"/>
    <xf numFmtId="164" fontId="24" fillId="4" borderId="25" xfId="1" applyNumberFormat="1" applyFont="1" applyFill="1" applyBorder="1"/>
    <xf numFmtId="0" fontId="24" fillId="4" borderId="29" xfId="0" applyFont="1" applyFill="1" applyBorder="1" applyAlignment="1">
      <alignment horizontal="left"/>
    </xf>
    <xf numFmtId="0" fontId="24" fillId="4" borderId="36" xfId="0" applyFont="1" applyFill="1" applyBorder="1" applyAlignment="1">
      <alignment horizontal="left"/>
    </xf>
    <xf numFmtId="0" fontId="24" fillId="4" borderId="35" xfId="0" applyFont="1" applyFill="1" applyBorder="1" applyAlignment="1">
      <alignment horizontal="left"/>
    </xf>
    <xf numFmtId="0" fontId="23" fillId="6" borderId="37" xfId="0" applyFont="1" applyFill="1" applyBorder="1" applyAlignment="1">
      <alignment horizontal="center"/>
    </xf>
    <xf numFmtId="0" fontId="23" fillId="6" borderId="24" xfId="0" applyFont="1" applyFill="1" applyBorder="1" applyAlignment="1">
      <alignment horizontal="left"/>
    </xf>
    <xf numFmtId="10" fontId="24" fillId="4" borderId="0" xfId="0" applyNumberFormat="1" applyFont="1" applyFill="1" applyBorder="1" applyAlignment="1">
      <alignment horizontal="center"/>
    </xf>
    <xf numFmtId="164" fontId="24" fillId="4" borderId="0" xfId="0" applyNumberFormat="1" applyFont="1" applyFill="1" applyBorder="1" applyAlignment="1">
      <alignment horizontal="right"/>
    </xf>
    <xf numFmtId="0" fontId="23" fillId="3" borderId="58" xfId="0" applyFont="1" applyFill="1" applyBorder="1" applyAlignment="1">
      <alignment horizontal="right"/>
    </xf>
    <xf numFmtId="167" fontId="23" fillId="3" borderId="35" xfId="0" applyNumberFormat="1" applyFont="1" applyFill="1" applyBorder="1"/>
    <xf numFmtId="167" fontId="23" fillId="3" borderId="29" xfId="0" applyNumberFormat="1" applyFont="1" applyFill="1" applyBorder="1"/>
    <xf numFmtId="167" fontId="23" fillId="3" borderId="25" xfId="0" applyNumberFormat="1" applyFont="1" applyFill="1" applyBorder="1"/>
    <xf numFmtId="10" fontId="23" fillId="4" borderId="56" xfId="0" applyNumberFormat="1" applyFont="1" applyFill="1" applyBorder="1"/>
    <xf numFmtId="169" fontId="23" fillId="4" borderId="24" xfId="0" applyNumberFormat="1" applyFont="1" applyFill="1" applyBorder="1"/>
    <xf numFmtId="10" fontId="23" fillId="4" borderId="58" xfId="0" applyNumberFormat="1" applyFont="1" applyFill="1" applyBorder="1"/>
    <xf numFmtId="10" fontId="23" fillId="4" borderId="33" xfId="0" applyNumberFormat="1" applyFont="1" applyFill="1" applyBorder="1"/>
    <xf numFmtId="49" fontId="24" fillId="4" borderId="0" xfId="0" applyNumberFormat="1" applyFont="1" applyFill="1" applyBorder="1"/>
    <xf numFmtId="170" fontId="23" fillId="4" borderId="24" xfId="0" applyNumberFormat="1" applyFont="1" applyFill="1" applyBorder="1"/>
    <xf numFmtId="170" fontId="23" fillId="4" borderId="57" xfId="0" applyNumberFormat="1" applyFont="1" applyFill="1" applyBorder="1"/>
    <xf numFmtId="170" fontId="23" fillId="4" borderId="58" xfId="0" applyNumberFormat="1" applyFont="1" applyFill="1" applyBorder="1"/>
    <xf numFmtId="0" fontId="23" fillId="3" borderId="36" xfId="0" applyFont="1" applyFill="1" applyBorder="1"/>
    <xf numFmtId="0" fontId="24" fillId="3" borderId="33" xfId="0" applyFont="1" applyFill="1" applyBorder="1"/>
    <xf numFmtId="10" fontId="23" fillId="3" borderId="36" xfId="0" applyNumberFormat="1" applyFont="1" applyFill="1" applyBorder="1" applyAlignment="1">
      <alignment horizontal="center"/>
    </xf>
    <xf numFmtId="10" fontId="23" fillId="3" borderId="37" xfId="0" applyNumberFormat="1" applyFont="1" applyFill="1" applyBorder="1" applyAlignment="1">
      <alignment horizontal="center"/>
    </xf>
    <xf numFmtId="10" fontId="23" fillId="3" borderId="33" xfId="0" applyNumberFormat="1" applyFont="1" applyFill="1" applyBorder="1" applyAlignment="1">
      <alignment horizontal="center"/>
    </xf>
    <xf numFmtId="0" fontId="23" fillId="3" borderId="36" xfId="0" applyFont="1" applyFill="1" applyBorder="1" applyAlignment="1">
      <alignment horizontal="left"/>
    </xf>
    <xf numFmtId="0" fontId="24" fillId="3" borderId="37" xfId="0" applyFont="1" applyFill="1" applyBorder="1"/>
    <xf numFmtId="167" fontId="23" fillId="3" borderId="36" xfId="0" applyNumberFormat="1" applyFont="1" applyFill="1" applyBorder="1"/>
    <xf numFmtId="167" fontId="23" fillId="3" borderId="33" xfId="0" applyNumberFormat="1" applyFont="1" applyFill="1" applyBorder="1"/>
    <xf numFmtId="167" fontId="23" fillId="3" borderId="37" xfId="0" applyNumberFormat="1" applyFont="1" applyFill="1" applyBorder="1"/>
    <xf numFmtId="0" fontId="23" fillId="3" borderId="0" xfId="0" applyFont="1" applyFill="1" applyBorder="1" applyAlignment="1">
      <alignment horizontal="left"/>
    </xf>
    <xf numFmtId="0" fontId="24" fillId="3" borderId="0" xfId="0" applyFont="1" applyFill="1" applyAlignment="1">
      <alignment horizontal="center"/>
    </xf>
    <xf numFmtId="167" fontId="24" fillId="3" borderId="30" xfId="0" applyNumberFormat="1" applyFont="1" applyFill="1" applyBorder="1"/>
    <xf numFmtId="167" fontId="24" fillId="3" borderId="50" xfId="0" applyNumberFormat="1" applyFont="1" applyFill="1" applyBorder="1"/>
    <xf numFmtId="167" fontId="24" fillId="3" borderId="49" xfId="0" applyNumberFormat="1" applyFont="1" applyFill="1" applyBorder="1"/>
    <xf numFmtId="0" fontId="23" fillId="3" borderId="30" xfId="0" applyFont="1" applyFill="1" applyBorder="1"/>
    <xf numFmtId="0" fontId="22" fillId="4" borderId="0" xfId="0" applyFont="1" applyFill="1" applyBorder="1" applyAlignment="1">
      <alignment horizontal="left"/>
    </xf>
    <xf numFmtId="165" fontId="24" fillId="4" borderId="0" xfId="0" applyNumberFormat="1" applyFont="1" applyFill="1" applyBorder="1" applyAlignment="1">
      <alignment horizontal="center"/>
    </xf>
    <xf numFmtId="10" fontId="24" fillId="4" borderId="0" xfId="0" applyNumberFormat="1" applyFont="1" applyFill="1" applyAlignment="1">
      <alignment horizontal="center"/>
    </xf>
    <xf numFmtId="49" fontId="24" fillId="4" borderId="36" xfId="0" applyNumberFormat="1" applyFont="1" applyFill="1" applyBorder="1"/>
    <xf numFmtId="0" fontId="23" fillId="4" borderId="2" xfId="0" applyFont="1" applyFill="1" applyBorder="1"/>
    <xf numFmtId="167" fontId="24" fillId="4" borderId="3" xfId="0" applyNumberFormat="1" applyFont="1" applyFill="1" applyBorder="1"/>
    <xf numFmtId="0" fontId="23" fillId="4" borderId="7" xfId="0" applyFont="1" applyFill="1" applyBorder="1"/>
    <xf numFmtId="10" fontId="24" fillId="4" borderId="8" xfId="0" applyNumberFormat="1" applyFont="1" applyFill="1" applyBorder="1"/>
    <xf numFmtId="0" fontId="24" fillId="4" borderId="1" xfId="0" applyFont="1" applyFill="1" applyBorder="1"/>
    <xf numFmtId="0" fontId="24" fillId="4" borderId="6" xfId="0" applyFont="1" applyFill="1" applyBorder="1"/>
    <xf numFmtId="167" fontId="24" fillId="4" borderId="30" xfId="0" applyNumberFormat="1" applyFont="1" applyFill="1" applyBorder="1" applyAlignment="1"/>
    <xf numFmtId="167" fontId="23" fillId="3" borderId="30" xfId="0" applyNumberFormat="1" applyFont="1" applyFill="1" applyBorder="1" applyAlignment="1"/>
    <xf numFmtId="0" fontId="23" fillId="3" borderId="50" xfId="0" applyFont="1" applyFill="1" applyBorder="1"/>
    <xf numFmtId="4" fontId="33" fillId="9" borderId="49" xfId="0" applyNumberFormat="1" applyFont="1" applyFill="1" applyBorder="1" applyAlignment="1">
      <alignment horizontal="center" vertical="center" wrapText="1"/>
    </xf>
    <xf numFmtId="0" fontId="33" fillId="9" borderId="49" xfId="0" applyFont="1" applyFill="1" applyBorder="1" applyAlignment="1">
      <alignment horizontal="center" vertical="center" wrapText="1"/>
    </xf>
    <xf numFmtId="167" fontId="24" fillId="4" borderId="36" xfId="0" applyNumberFormat="1" applyFont="1" applyFill="1" applyBorder="1" applyAlignment="1"/>
    <xf numFmtId="167" fontId="24" fillId="4" borderId="33" xfId="0" applyNumberFormat="1" applyFont="1" applyFill="1" applyBorder="1" applyAlignment="1"/>
    <xf numFmtId="167" fontId="24" fillId="4" borderId="35" xfId="0" applyNumberFormat="1" applyFont="1" applyFill="1" applyBorder="1" applyAlignment="1"/>
    <xf numFmtId="167" fontId="24" fillId="4" borderId="29" xfId="0" applyNumberFormat="1" applyFont="1" applyFill="1" applyBorder="1" applyAlignment="1"/>
    <xf numFmtId="167" fontId="23" fillId="3" borderId="50" xfId="0" applyNumberFormat="1" applyFont="1" applyFill="1" applyBorder="1" applyAlignment="1"/>
    <xf numFmtId="165" fontId="24" fillId="4" borderId="25" xfId="0" quotePrefix="1" applyNumberFormat="1" applyFont="1" applyFill="1" applyBorder="1"/>
    <xf numFmtId="0" fontId="22" fillId="4" borderId="0" xfId="0" applyFont="1" applyFill="1" applyBorder="1"/>
    <xf numFmtId="0" fontId="34" fillId="0" borderId="0" xfId="0" applyFont="1" applyAlignment="1">
      <alignment horizontal="left"/>
    </xf>
    <xf numFmtId="167" fontId="24" fillId="4" borderId="0" xfId="0" applyNumberFormat="1" applyFont="1" applyFill="1" applyBorder="1" applyAlignment="1"/>
    <xf numFmtId="167" fontId="23" fillId="4" borderId="0" xfId="0" applyNumberFormat="1" applyFont="1" applyFill="1" applyBorder="1" applyAlignment="1"/>
    <xf numFmtId="167" fontId="24" fillId="4" borderId="37" xfId="0" applyNumberFormat="1" applyFont="1" applyFill="1" applyBorder="1" applyAlignment="1"/>
    <xf numFmtId="167" fontId="23" fillId="3" borderId="49" xfId="0" applyNumberFormat="1" applyFont="1" applyFill="1" applyBorder="1"/>
    <xf numFmtId="167" fontId="23" fillId="3" borderId="30" xfId="0" applyNumberFormat="1" applyFont="1" applyFill="1" applyBorder="1"/>
    <xf numFmtId="167" fontId="23" fillId="3" borderId="50" xfId="0" applyNumberFormat="1" applyFont="1" applyFill="1" applyBorder="1"/>
    <xf numFmtId="1" fontId="24" fillId="4" borderId="24" xfId="0" applyNumberFormat="1" applyFont="1" applyFill="1" applyBorder="1" applyAlignment="1"/>
    <xf numFmtId="167" fontId="23" fillId="4" borderId="58" xfId="0" applyNumberFormat="1" applyFont="1" applyFill="1" applyBorder="1" applyAlignment="1"/>
    <xf numFmtId="0" fontId="24" fillId="4" borderId="0" xfId="0" applyFont="1" applyFill="1" applyAlignment="1">
      <alignment horizontal="right"/>
    </xf>
    <xf numFmtId="0" fontId="35" fillId="4" borderId="0" xfId="0" applyFont="1" applyFill="1" applyBorder="1"/>
    <xf numFmtId="167" fontId="36" fillId="4" borderId="0" xfId="0" applyNumberFormat="1" applyFont="1" applyFill="1" applyBorder="1"/>
    <xf numFmtId="171" fontId="24" fillId="4" borderId="0" xfId="0" applyNumberFormat="1" applyFont="1" applyFill="1" applyBorder="1"/>
    <xf numFmtId="0" fontId="25" fillId="4" borderId="0" xfId="0" applyFont="1" applyFill="1"/>
    <xf numFmtId="10" fontId="24" fillId="0" borderId="55" xfId="0" applyNumberFormat="1" applyFont="1" applyFill="1" applyBorder="1"/>
    <xf numFmtId="169" fontId="24" fillId="4" borderId="0" xfId="0" applyNumberFormat="1" applyFont="1" applyFill="1"/>
    <xf numFmtId="10" fontId="24" fillId="0" borderId="27" xfId="0" applyNumberFormat="1" applyFont="1" applyFill="1" applyBorder="1"/>
    <xf numFmtId="178" fontId="24" fillId="4" borderId="0" xfId="0" applyNumberFormat="1" applyFont="1" applyFill="1"/>
    <xf numFmtId="10" fontId="24" fillId="4" borderId="55" xfId="0" applyNumberFormat="1" applyFont="1" applyFill="1" applyBorder="1" applyAlignment="1">
      <alignment horizontal="center"/>
    </xf>
    <xf numFmtId="4" fontId="33" fillId="4" borderId="55" xfId="0" applyNumberFormat="1" applyFont="1" applyFill="1" applyBorder="1" applyAlignment="1">
      <alignment horizontal="center" vertical="center" wrapText="1"/>
    </xf>
    <xf numFmtId="10" fontId="33" fillId="4" borderId="55" xfId="0" applyNumberFormat="1" applyFont="1" applyFill="1" applyBorder="1" applyAlignment="1">
      <alignment horizontal="center" vertical="center" wrapText="1"/>
    </xf>
    <xf numFmtId="167" fontId="24" fillId="4" borderId="5" xfId="0" applyNumberFormat="1" applyFont="1" applyFill="1" applyBorder="1"/>
    <xf numFmtId="167" fontId="24" fillId="4" borderId="7" xfId="0" applyNumberFormat="1" applyFont="1" applyFill="1" applyBorder="1"/>
    <xf numFmtId="10" fontId="24" fillId="4" borderId="61" xfId="0" applyNumberFormat="1" applyFont="1" applyFill="1" applyBorder="1"/>
    <xf numFmtId="10" fontId="24" fillId="4" borderId="62" xfId="0" applyNumberFormat="1" applyFont="1" applyFill="1" applyBorder="1"/>
    <xf numFmtId="10" fontId="24" fillId="4" borderId="63" xfId="0" applyNumberFormat="1" applyFont="1" applyFill="1" applyBorder="1"/>
    <xf numFmtId="167" fontId="25" fillId="4" borderId="9" xfId="0" applyNumberFormat="1" applyFont="1" applyFill="1" applyBorder="1"/>
    <xf numFmtId="0" fontId="24" fillId="9" borderId="0" xfId="0" applyFont="1" applyFill="1" applyBorder="1"/>
    <xf numFmtId="10" fontId="24" fillId="4" borderId="41" xfId="0" applyNumberFormat="1" applyFont="1" applyFill="1" applyBorder="1" applyAlignment="1">
      <alignment horizontal="center"/>
    </xf>
    <xf numFmtId="10" fontId="24" fillId="4" borderId="42" xfId="0" applyNumberFormat="1" applyFont="1" applyFill="1" applyBorder="1" applyAlignment="1">
      <alignment horizontal="center"/>
    </xf>
    <xf numFmtId="167" fontId="24" fillId="9" borderId="0" xfId="0" applyNumberFormat="1" applyFont="1" applyFill="1" applyBorder="1"/>
    <xf numFmtId="167" fontId="24" fillId="4" borderId="8" xfId="0" applyNumberFormat="1" applyFont="1" applyFill="1" applyBorder="1"/>
    <xf numFmtId="167" fontId="24" fillId="4" borderId="4" xfId="0" applyNumberFormat="1" applyFont="1" applyFill="1" applyBorder="1"/>
    <xf numFmtId="10" fontId="24" fillId="4" borderId="5" xfId="0" applyNumberFormat="1" applyFont="1" applyFill="1" applyBorder="1"/>
    <xf numFmtId="10" fontId="24" fillId="9" borderId="0" xfId="0" applyNumberFormat="1" applyFont="1" applyFill="1" applyBorder="1"/>
    <xf numFmtId="10" fontId="24" fillId="9" borderId="5" xfId="0" applyNumberFormat="1" applyFont="1" applyFill="1" applyBorder="1"/>
    <xf numFmtId="10" fontId="24" fillId="4" borderId="7" xfId="0" applyNumberFormat="1" applyFont="1" applyFill="1" applyBorder="1"/>
    <xf numFmtId="0" fontId="24" fillId="4" borderId="9" xfId="0" applyFont="1" applyFill="1" applyBorder="1"/>
    <xf numFmtId="10" fontId="24" fillId="9" borderId="7" xfId="0" applyNumberFormat="1" applyFont="1" applyFill="1" applyBorder="1"/>
    <xf numFmtId="10" fontId="24" fillId="4" borderId="25" xfId="0" applyNumberFormat="1" applyFont="1" applyFill="1" applyBorder="1"/>
    <xf numFmtId="167" fontId="24" fillId="4" borderId="9" xfId="0" applyNumberFormat="1" applyFont="1" applyFill="1" applyBorder="1" applyAlignment="1">
      <alignment horizontal="center"/>
    </xf>
    <xf numFmtId="0" fontId="25" fillId="4" borderId="0" xfId="0" applyFont="1" applyFill="1" applyBorder="1" applyAlignment="1"/>
    <xf numFmtId="10" fontId="24" fillId="4" borderId="1" xfId="0" applyNumberFormat="1" applyFont="1" applyFill="1" applyBorder="1"/>
    <xf numFmtId="0" fontId="24" fillId="9" borderId="0" xfId="0" applyFont="1" applyFill="1"/>
    <xf numFmtId="169" fontId="24" fillId="9" borderId="0" xfId="0" applyNumberFormat="1" applyFont="1" applyFill="1" applyBorder="1"/>
    <xf numFmtId="169" fontId="24" fillId="4" borderId="36" xfId="0" applyNumberFormat="1" applyFont="1" applyFill="1" applyBorder="1"/>
    <xf numFmtId="10" fontId="24" fillId="4" borderId="9" xfId="0" applyNumberFormat="1" applyFont="1" applyFill="1" applyBorder="1" applyAlignment="1">
      <alignment horizontal="center"/>
    </xf>
    <xf numFmtId="169" fontId="24" fillId="4" borderId="5" xfId="0" applyNumberFormat="1" applyFont="1" applyFill="1" applyBorder="1"/>
    <xf numFmtId="169" fontId="24" fillId="9" borderId="5" xfId="0" applyNumberFormat="1" applyFont="1" applyFill="1" applyBorder="1"/>
    <xf numFmtId="169" fontId="24" fillId="4" borderId="7" xfId="0" applyNumberFormat="1" applyFont="1" applyFill="1" applyBorder="1"/>
    <xf numFmtId="169" fontId="24" fillId="4" borderId="8" xfId="0" applyNumberFormat="1" applyFont="1" applyFill="1" applyBorder="1"/>
    <xf numFmtId="169" fontId="24" fillId="9" borderId="7" xfId="0" applyNumberFormat="1" applyFont="1" applyFill="1" applyBorder="1"/>
    <xf numFmtId="10" fontId="37" fillId="4" borderId="0" xfId="0" applyNumberFormat="1" applyFont="1" applyFill="1"/>
    <xf numFmtId="171" fontId="10" fillId="7" borderId="40" xfId="0" applyNumberFormat="1" applyFont="1" applyFill="1" applyBorder="1" applyAlignment="1">
      <alignment horizontal="center"/>
    </xf>
    <xf numFmtId="171" fontId="10" fillId="7" borderId="41" xfId="0" applyNumberFormat="1" applyFont="1" applyFill="1" applyBorder="1" applyAlignment="1">
      <alignment horizontal="center"/>
    </xf>
    <xf numFmtId="171" fontId="10" fillId="7" borderId="42" xfId="0" applyNumberFormat="1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166" fontId="24" fillId="4" borderId="30" xfId="0" applyNumberFormat="1" applyFont="1" applyFill="1" applyBorder="1" applyAlignment="1">
      <alignment horizontal="center"/>
    </xf>
    <xf numFmtId="166" fontId="24" fillId="4" borderId="50" xfId="0" applyNumberFormat="1" applyFont="1" applyFill="1" applyBorder="1" applyAlignment="1">
      <alignment horizontal="center"/>
    </xf>
    <xf numFmtId="0" fontId="23" fillId="4" borderId="36" xfId="0" applyFont="1" applyFill="1" applyBorder="1" applyAlignment="1">
      <alignment horizontal="left"/>
    </xf>
    <xf numFmtId="0" fontId="23" fillId="4" borderId="33" xfId="0" applyFont="1" applyFill="1" applyBorder="1" applyAlignment="1">
      <alignment horizontal="left"/>
    </xf>
    <xf numFmtId="0" fontId="24" fillId="4" borderId="30" xfId="0" applyFont="1" applyFill="1" applyBorder="1" applyAlignment="1">
      <alignment horizontal="center"/>
    </xf>
    <xf numFmtId="0" fontId="24" fillId="4" borderId="50" xfId="0" applyFont="1" applyFill="1" applyBorder="1" applyAlignment="1">
      <alignment horizontal="center"/>
    </xf>
  </cellXfs>
  <cellStyles count="5">
    <cellStyle name="40% - Énfasis1" xfId="2" builtinId="31"/>
    <cellStyle name="Normal" xfId="0" builtinId="0"/>
    <cellStyle name="Normal 2" xfId="3"/>
    <cellStyle name="Normal 3" xfId="4"/>
    <cellStyle name="Porcentaje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" dropStyle="combo" dx="20" fmlaLink="$J$73" fmlaRange="$H$73:$H$74" noThreeD="1" val="0"/>
</file>

<file path=xl/ctrlProps/ctrlProp2.xml><?xml version="1.0" encoding="utf-8"?>
<formControlPr xmlns="http://schemas.microsoft.com/office/spreadsheetml/2009/9/main" objectType="Drop" dropLines="2" dropStyle="combo" dx="20" fmlaLink="$L$73" fmlaRange="$H$73:$H$7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236220</xdr:colOff>
          <xdr:row>154</xdr:row>
          <xdr:rowOff>60960</xdr:rowOff>
        </xdr:from>
        <xdr:to>
          <xdr:col>14</xdr:col>
          <xdr:colOff>0</xdr:colOff>
          <xdr:row>155</xdr:row>
          <xdr:rowOff>160020</xdr:rowOff>
        </xdr:to>
        <xdr:sp macro="" textlink="">
          <xdr:nvSpPr>
            <xdr:cNvPr id="5202" name="Drop Down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195</xdr:row>
          <xdr:rowOff>15240</xdr:rowOff>
        </xdr:from>
        <xdr:to>
          <xdr:col>14</xdr:col>
          <xdr:colOff>22860</xdr:colOff>
          <xdr:row>196</xdr:row>
          <xdr:rowOff>121920</xdr:rowOff>
        </xdr:to>
        <xdr:sp macro="" textlink="">
          <xdr:nvSpPr>
            <xdr:cNvPr id="5203" name="Drop Down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topLeftCell="C1" zoomScale="85" zoomScaleNormal="85" workbookViewId="0">
      <selection activeCell="J18" sqref="J18"/>
    </sheetView>
  </sheetViews>
  <sheetFormatPr baseColWidth="10" defaultRowHeight="14.4" x14ac:dyDescent="0.3"/>
  <cols>
    <col min="1" max="1" width="3.77734375" style="1" customWidth="1"/>
    <col min="2" max="2" width="41.44140625" style="1" customWidth="1"/>
    <col min="3" max="3" width="11.44140625" style="1" customWidth="1"/>
    <col min="4" max="4" width="2.77734375" style="1" customWidth="1"/>
    <col min="5" max="5" width="38.109375" style="1" customWidth="1"/>
    <col min="6" max="6" width="12.109375" style="1" customWidth="1"/>
    <col min="7" max="7" width="4.44140625" style="65" customWidth="1"/>
    <col min="8" max="8" width="11.5546875" style="1"/>
    <col min="9" max="9" width="7.5546875" style="1" customWidth="1"/>
    <col min="10" max="10" width="37.5546875" style="1" customWidth="1"/>
    <col min="11" max="16384" width="11.5546875" style="1"/>
  </cols>
  <sheetData>
    <row r="1" spans="2:12" ht="15" thickBot="1" x14ac:dyDescent="0.35"/>
    <row r="2" spans="2:12" ht="15" thickBot="1" x14ac:dyDescent="0.35">
      <c r="B2" s="247" t="s">
        <v>151</v>
      </c>
      <c r="C2" s="248"/>
      <c r="D2" s="248"/>
      <c r="E2" s="248" t="s">
        <v>34</v>
      </c>
      <c r="F2" s="249">
        <v>43100</v>
      </c>
      <c r="G2" s="250"/>
      <c r="H2" s="248"/>
      <c r="I2" s="248"/>
      <c r="J2" s="248"/>
      <c r="K2" s="248"/>
      <c r="L2" s="251"/>
    </row>
    <row r="4" spans="2:12" x14ac:dyDescent="0.3">
      <c r="B4" s="225"/>
      <c r="C4" s="225"/>
    </row>
    <row r="5" spans="2:12" x14ac:dyDescent="0.3">
      <c r="B5" s="226" t="s">
        <v>83</v>
      </c>
      <c r="C5" s="227">
        <f>C7+C15</f>
        <v>841720</v>
      </c>
      <c r="D5" s="228"/>
      <c r="E5" s="226" t="s">
        <v>84</v>
      </c>
      <c r="F5" s="229">
        <f>F7+F18+F24</f>
        <v>841720</v>
      </c>
      <c r="H5" s="230">
        <f>F5/$F$5</f>
        <v>1</v>
      </c>
    </row>
    <row r="6" spans="2:12" x14ac:dyDescent="0.3">
      <c r="H6" s="65"/>
    </row>
    <row r="7" spans="2:12" x14ac:dyDescent="0.3">
      <c r="B7" s="231" t="s">
        <v>15</v>
      </c>
      <c r="C7" s="232">
        <f>SUM(C8:C13)</f>
        <v>704036</v>
      </c>
      <c r="D7" s="228"/>
      <c r="E7" s="231" t="s">
        <v>23</v>
      </c>
      <c r="F7" s="232">
        <f>SUM(F8:F16)</f>
        <v>675191</v>
      </c>
      <c r="H7" s="233">
        <f>F7/$F$5</f>
        <v>0.80215629900679564</v>
      </c>
      <c r="J7" s="255" t="s">
        <v>143</v>
      </c>
      <c r="K7" s="256" t="s">
        <v>161</v>
      </c>
      <c r="L7" s="257" t="s">
        <v>167</v>
      </c>
    </row>
    <row r="8" spans="2:12" x14ac:dyDescent="0.3">
      <c r="B8" s="234" t="s">
        <v>16</v>
      </c>
      <c r="C8" s="235">
        <v>99</v>
      </c>
      <c r="D8" s="236"/>
      <c r="E8" s="234" t="s">
        <v>24</v>
      </c>
      <c r="F8" s="235">
        <v>185248</v>
      </c>
      <c r="H8" s="237"/>
      <c r="J8" s="130" t="s">
        <v>160</v>
      </c>
      <c r="K8" s="253">
        <v>27811</v>
      </c>
      <c r="L8" s="254">
        <f>K8/$K$8</f>
        <v>1</v>
      </c>
    </row>
    <row r="9" spans="2:12" x14ac:dyDescent="0.3">
      <c r="B9" s="234" t="s">
        <v>17</v>
      </c>
      <c r="C9" s="235">
        <v>703937</v>
      </c>
      <c r="D9" s="236"/>
      <c r="E9" s="234" t="s">
        <v>25</v>
      </c>
      <c r="F9" s="235">
        <v>487349</v>
      </c>
      <c r="H9" s="237"/>
      <c r="J9" s="151" t="s">
        <v>163</v>
      </c>
      <c r="K9" s="259">
        <v>2284</v>
      </c>
      <c r="L9" s="258">
        <f t="shared" ref="L9" si="0">K9/$K$8</f>
        <v>8.2125777570026245E-2</v>
      </c>
    </row>
    <row r="10" spans="2:12" x14ac:dyDescent="0.3">
      <c r="B10" s="234"/>
      <c r="C10" s="235"/>
      <c r="D10" s="236"/>
      <c r="E10" s="234" t="s">
        <v>26</v>
      </c>
      <c r="F10" s="235">
        <v>-16682</v>
      </c>
      <c r="H10" s="237"/>
      <c r="J10" s="151" t="s">
        <v>195</v>
      </c>
      <c r="K10" s="92"/>
      <c r="L10" s="258">
        <f>SUM(L11:L15)</f>
        <v>6.0443709323648911E-2</v>
      </c>
    </row>
    <row r="11" spans="2:12" x14ac:dyDescent="0.3">
      <c r="B11" s="234"/>
      <c r="C11" s="235"/>
      <c r="D11" s="236"/>
      <c r="E11" s="234" t="s">
        <v>32</v>
      </c>
      <c r="F11" s="238">
        <v>-175</v>
      </c>
      <c r="H11" s="237"/>
      <c r="J11" s="130" t="s">
        <v>162</v>
      </c>
      <c r="K11" s="253">
        <v>541</v>
      </c>
      <c r="L11" s="254">
        <f>K11/$K$8</f>
        <v>1.9452734529502715E-2</v>
      </c>
    </row>
    <row r="12" spans="2:12" x14ac:dyDescent="0.3">
      <c r="B12" s="234"/>
      <c r="C12" s="235"/>
      <c r="D12" s="236"/>
      <c r="E12" s="234" t="s">
        <v>31</v>
      </c>
      <c r="F12" s="235">
        <v>0</v>
      </c>
      <c r="H12" s="237"/>
      <c r="J12" s="97" t="s">
        <v>185</v>
      </c>
      <c r="K12" s="152">
        <v>90</v>
      </c>
      <c r="L12" s="252">
        <f>K12/$K$8</f>
        <v>3.2361295890115421E-3</v>
      </c>
    </row>
    <row r="13" spans="2:12" x14ac:dyDescent="0.3">
      <c r="B13" s="234"/>
      <c r="C13" s="235"/>
      <c r="D13" s="236"/>
      <c r="E13" s="234" t="s">
        <v>27</v>
      </c>
      <c r="F13" s="238">
        <v>240</v>
      </c>
      <c r="H13" s="237"/>
      <c r="I13" s="65"/>
      <c r="J13" s="97" t="s">
        <v>164</v>
      </c>
      <c r="K13" s="79">
        <v>51</v>
      </c>
      <c r="L13" s="252">
        <f>K13/$K$8</f>
        <v>1.8338067671065405E-3</v>
      </c>
    </row>
    <row r="14" spans="2:12" x14ac:dyDescent="0.3">
      <c r="B14" s="234"/>
      <c r="C14" s="238"/>
      <c r="E14" s="234" t="s">
        <v>28</v>
      </c>
      <c r="F14" s="235">
        <v>19211</v>
      </c>
      <c r="H14" s="237"/>
      <c r="J14" s="97" t="s">
        <v>165</v>
      </c>
      <c r="K14" s="79">
        <v>2</v>
      </c>
      <c r="L14" s="252">
        <f>K14/$K$8</f>
        <v>7.1913990866923153E-5</v>
      </c>
    </row>
    <row r="15" spans="2:12" x14ac:dyDescent="0.3">
      <c r="B15" s="57" t="s">
        <v>18</v>
      </c>
      <c r="C15" s="239">
        <f>SUM(C16:C21)</f>
        <v>137684</v>
      </c>
      <c r="D15" s="228"/>
      <c r="E15" s="234"/>
      <c r="F15" s="235"/>
      <c r="H15" s="237"/>
      <c r="J15" s="131" t="s">
        <v>166</v>
      </c>
      <c r="K15" s="88">
        <v>997</v>
      </c>
      <c r="L15" s="214">
        <f>K15/$K$8</f>
        <v>3.5849124447161193E-2</v>
      </c>
    </row>
    <row r="16" spans="2:12" x14ac:dyDescent="0.3">
      <c r="B16" s="234" t="s">
        <v>152</v>
      </c>
      <c r="C16" s="235">
        <v>55510</v>
      </c>
      <c r="D16" s="236"/>
      <c r="E16" s="234"/>
      <c r="F16" s="235"/>
      <c r="H16" s="237"/>
    </row>
    <row r="17" spans="2:10" x14ac:dyDescent="0.3">
      <c r="B17" s="234" t="s">
        <v>159</v>
      </c>
      <c r="C17" s="235">
        <v>28610</v>
      </c>
      <c r="D17" s="236"/>
      <c r="E17" s="234"/>
      <c r="F17" s="238"/>
      <c r="H17" s="237"/>
      <c r="I17" s="240"/>
      <c r="J17" s="240"/>
    </row>
    <row r="18" spans="2:10" x14ac:dyDescent="0.3">
      <c r="B18" s="234" t="s">
        <v>19</v>
      </c>
      <c r="C18" s="235">
        <v>41194</v>
      </c>
      <c r="D18" s="236"/>
      <c r="E18" s="57" t="s">
        <v>29</v>
      </c>
      <c r="F18" s="239">
        <f>SUM(F19:F22)</f>
        <v>138826</v>
      </c>
      <c r="H18" s="237">
        <f>F18/$F$5</f>
        <v>0.16493133108397093</v>
      </c>
      <c r="I18" s="240"/>
    </row>
    <row r="19" spans="2:10" x14ac:dyDescent="0.3">
      <c r="B19" s="234" t="s">
        <v>20</v>
      </c>
      <c r="C19" s="235">
        <v>4201</v>
      </c>
      <c r="D19" s="236"/>
      <c r="E19" s="234" t="s">
        <v>153</v>
      </c>
      <c r="F19" s="235">
        <v>138787</v>
      </c>
      <c r="H19" s="237"/>
      <c r="I19" s="240"/>
      <c r="J19" s="240"/>
    </row>
    <row r="20" spans="2:10" x14ac:dyDescent="0.3">
      <c r="B20" s="234" t="s">
        <v>21</v>
      </c>
      <c r="C20" s="238">
        <v>353</v>
      </c>
      <c r="E20" s="234" t="s">
        <v>154</v>
      </c>
      <c r="F20" s="235">
        <v>0</v>
      </c>
      <c r="H20" s="237"/>
      <c r="I20" s="240"/>
      <c r="J20" s="241"/>
    </row>
    <row r="21" spans="2:10" x14ac:dyDescent="0.3">
      <c r="B21" s="2" t="s">
        <v>22</v>
      </c>
      <c r="C21" s="242">
        <v>7816</v>
      </c>
      <c r="D21" s="236"/>
      <c r="E21" s="234" t="s">
        <v>155</v>
      </c>
      <c r="F21" s="235">
        <v>39</v>
      </c>
      <c r="H21" s="237"/>
      <c r="I21" s="240"/>
      <c r="J21" s="241"/>
    </row>
    <row r="22" spans="2:10" x14ac:dyDescent="0.3">
      <c r="E22" s="234"/>
      <c r="F22" s="235"/>
      <c r="H22" s="237"/>
    </row>
    <row r="23" spans="2:10" x14ac:dyDescent="0.3">
      <c r="E23" s="234"/>
      <c r="F23" s="238"/>
      <c r="H23" s="237"/>
    </row>
    <row r="24" spans="2:10" x14ac:dyDescent="0.3">
      <c r="E24" s="57" t="s">
        <v>30</v>
      </c>
      <c r="F24" s="239">
        <f>SUM(F25:F29)</f>
        <v>27703</v>
      </c>
      <c r="H24" s="237">
        <f>F24/$F$5</f>
        <v>3.2912369909233477E-2</v>
      </c>
    </row>
    <row r="25" spans="2:10" x14ac:dyDescent="0.3">
      <c r="E25" s="234" t="s">
        <v>156</v>
      </c>
      <c r="F25" s="235">
        <v>3482</v>
      </c>
      <c r="H25" s="243"/>
    </row>
    <row r="26" spans="2:10" x14ac:dyDescent="0.3">
      <c r="E26" s="234" t="s">
        <v>154</v>
      </c>
      <c r="F26" s="235">
        <v>0</v>
      </c>
      <c r="H26" s="244"/>
    </row>
    <row r="27" spans="2:10" x14ac:dyDescent="0.3">
      <c r="E27" s="234" t="s">
        <v>157</v>
      </c>
      <c r="F27" s="235">
        <v>145</v>
      </c>
      <c r="H27" s="245"/>
      <c r="I27" s="236"/>
    </row>
    <row r="28" spans="2:10" x14ac:dyDescent="0.3">
      <c r="E28" s="234" t="s">
        <v>33</v>
      </c>
      <c r="F28" s="235">
        <v>7505</v>
      </c>
      <c r="H28" s="245"/>
    </row>
    <row r="29" spans="2:10" x14ac:dyDescent="0.3">
      <c r="E29" s="234" t="s">
        <v>158</v>
      </c>
      <c r="F29" s="235">
        <v>16571</v>
      </c>
      <c r="H29" s="245"/>
    </row>
    <row r="30" spans="2:10" x14ac:dyDescent="0.3">
      <c r="E30" s="2"/>
      <c r="F30" s="242"/>
      <c r="H30" s="246"/>
    </row>
  </sheetData>
  <pageMargins left="0.7" right="0.7" top="0.75" bottom="0.75" header="0.3" footer="0.3"/>
  <pageSetup paperSize="9" orientation="portrait" horizontalDpi="4294967293" verticalDpi="4294967293" r:id="rId1"/>
  <ignoredErrors>
    <ignoredError sqref="L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62"/>
  <sheetViews>
    <sheetView zoomScaleNormal="100" workbookViewId="0">
      <pane ySplit="17" topLeftCell="A18" activePane="bottomLeft" state="frozen"/>
      <selection pane="bottomLeft" activeCell="N12" sqref="N12"/>
    </sheetView>
  </sheetViews>
  <sheetFormatPr baseColWidth="10" defaultRowHeight="13.2" x14ac:dyDescent="0.25"/>
  <cols>
    <col min="1" max="1" width="2.21875" style="4" customWidth="1"/>
    <col min="2" max="2" width="22.109375" style="14" customWidth="1"/>
    <col min="3" max="3" width="16" style="4" customWidth="1"/>
    <col min="4" max="4" width="15" style="13" customWidth="1"/>
    <col min="5" max="5" width="11.77734375" style="5" customWidth="1"/>
    <col min="6" max="6" width="12.44140625" style="4" customWidth="1"/>
    <col min="7" max="7" width="11.77734375" style="5" customWidth="1"/>
    <col min="8" max="8" width="11.77734375" style="4" customWidth="1"/>
    <col min="9" max="9" width="11.77734375" style="5" customWidth="1"/>
    <col min="10" max="10" width="11.77734375" style="4" customWidth="1"/>
    <col min="11" max="11" width="13.44140625" style="5" customWidth="1"/>
    <col min="12" max="12" width="13.109375" style="4" customWidth="1"/>
    <col min="13" max="13" width="5.77734375" style="4" customWidth="1"/>
    <col min="14" max="14" width="19.33203125" style="4" customWidth="1"/>
    <col min="15" max="16384" width="11.5546875" style="4"/>
  </cols>
  <sheetData>
    <row r="1" spans="2:14" s="23" customFormat="1" x14ac:dyDescent="0.25">
      <c r="B1" s="22"/>
      <c r="D1" s="24"/>
      <c r="E1" s="25"/>
      <c r="F1" s="26"/>
      <c r="G1" s="25"/>
      <c r="H1" s="26"/>
      <c r="I1" s="25"/>
      <c r="J1" s="26"/>
      <c r="K1" s="25"/>
      <c r="L1" s="26"/>
    </row>
    <row r="2" spans="2:14" s="23" customFormat="1" x14ac:dyDescent="0.25">
      <c r="B2" s="22"/>
      <c r="C2" s="170" t="s">
        <v>58</v>
      </c>
      <c r="D2" s="168"/>
      <c r="E2" s="161" t="s">
        <v>46</v>
      </c>
      <c r="F2" s="16"/>
      <c r="G2" s="161" t="s">
        <v>47</v>
      </c>
      <c r="H2" s="16"/>
      <c r="I2" s="161" t="s">
        <v>48</v>
      </c>
      <c r="J2" s="16"/>
      <c r="K2" s="161" t="s">
        <v>49</v>
      </c>
      <c r="L2" s="17"/>
      <c r="M2" s="167"/>
      <c r="N2" s="268"/>
    </row>
    <row r="3" spans="2:14" s="23" customFormat="1" ht="13.8" x14ac:dyDescent="0.3">
      <c r="B3" s="29" t="s">
        <v>59</v>
      </c>
      <c r="C3" s="171"/>
      <c r="D3" s="169"/>
      <c r="E3" s="162">
        <v>41820</v>
      </c>
      <c r="F3" s="163"/>
      <c r="G3" s="162">
        <v>41712</v>
      </c>
      <c r="H3" s="163"/>
      <c r="I3" s="162">
        <v>33049</v>
      </c>
      <c r="J3" s="163"/>
      <c r="K3" s="162">
        <v>41703</v>
      </c>
      <c r="L3" s="164"/>
      <c r="M3" s="167"/>
    </row>
    <row r="4" spans="2:14" s="23" customFormat="1" ht="14.4" thickBot="1" x14ac:dyDescent="0.35">
      <c r="B4" s="29"/>
      <c r="C4" s="198"/>
      <c r="D4" s="166"/>
      <c r="E4" s="165"/>
      <c r="F4" s="166"/>
      <c r="G4" s="165"/>
      <c r="H4" s="166"/>
      <c r="I4" s="165"/>
      <c r="J4" s="166"/>
      <c r="K4" s="165"/>
      <c r="L4" s="166"/>
    </row>
    <row r="5" spans="2:14" s="23" customFormat="1" ht="13.8" x14ac:dyDescent="0.3">
      <c r="B5" s="30" t="s">
        <v>197</v>
      </c>
      <c r="C5" s="183"/>
      <c r="D5" s="31">
        <f>AVERAGE(D19:D952)</f>
        <v>-1.6690694728071266E-5</v>
      </c>
      <c r="E5" s="172"/>
      <c r="F5" s="172">
        <f>AVERAGE(F19:F952)</f>
        <v>5.7875521038665344E-4</v>
      </c>
      <c r="G5" s="184"/>
      <c r="H5" s="32">
        <f>AVERAGE(H19:H952)</f>
        <v>7.9671653488840499E-4</v>
      </c>
      <c r="I5" s="184"/>
      <c r="J5" s="32">
        <f>AVERAGE(J19:J952)</f>
        <v>6.6739724104367549E-4</v>
      </c>
      <c r="K5" s="172"/>
      <c r="L5" s="175">
        <f>AVERAGE(L19:L952)</f>
        <v>2.6739208424083922E-4</v>
      </c>
      <c r="M5" s="167" t="s">
        <v>198</v>
      </c>
      <c r="N5" s="269" t="s">
        <v>168</v>
      </c>
    </row>
    <row r="6" spans="2:14" s="23" customFormat="1" ht="13.8" x14ac:dyDescent="0.3">
      <c r="B6" s="33" t="s">
        <v>54</v>
      </c>
      <c r="C6" s="182"/>
      <c r="D6" s="34">
        <f>((1+D5)^365)-1</f>
        <v>-6.0736348713856803E-3</v>
      </c>
      <c r="E6" s="35"/>
      <c r="F6" s="35">
        <f>((1+F5)^365)-1</f>
        <v>0.23514027374056634</v>
      </c>
      <c r="G6" s="182"/>
      <c r="H6" s="34">
        <f>((1+H5)^365)-1</f>
        <v>0.33734426219922664</v>
      </c>
      <c r="I6" s="182"/>
      <c r="J6" s="34">
        <f>((1+J5)^365)-1</f>
        <v>0.27573022499144728</v>
      </c>
      <c r="K6" s="35"/>
      <c r="L6" s="176">
        <f>((1+L5)^365)-1</f>
        <v>0.10250522173184473</v>
      </c>
    </row>
    <row r="7" spans="2:14" s="23" customFormat="1" ht="13.8" x14ac:dyDescent="0.3">
      <c r="B7" s="33" t="s">
        <v>55</v>
      </c>
      <c r="C7" s="174"/>
      <c r="D7" s="36">
        <f>_xlfn.VAR.P(D19:D952)</f>
        <v>1.5796630826629817E-4</v>
      </c>
      <c r="E7" s="174"/>
      <c r="F7" s="37">
        <f>_xlfn.VAR.P(F19:F952)</f>
        <v>1.9079873784659841E-4</v>
      </c>
      <c r="G7" s="174"/>
      <c r="H7" s="36">
        <f>_xlfn.VAR.P(H19:H952)</f>
        <v>2.2394739610547749E-4</v>
      </c>
      <c r="I7" s="174"/>
      <c r="J7" s="36">
        <f>_xlfn.VAR.P(J19:J952)</f>
        <v>2.2501440984270507E-4</v>
      </c>
      <c r="K7" s="37"/>
      <c r="L7" s="177">
        <f>_xlfn.VAR.P(L19:L952)</f>
        <v>2.2210409954943259E-4</v>
      </c>
      <c r="M7" s="58"/>
    </row>
    <row r="8" spans="2:14" s="23" customFormat="1" ht="14.4" thickBot="1" x14ac:dyDescent="0.35">
      <c r="B8" s="178" t="s">
        <v>56</v>
      </c>
      <c r="C8" s="185"/>
      <c r="D8" s="179"/>
      <c r="E8" s="173"/>
      <c r="F8" s="180">
        <f>COVAR($D$19:$D$787,F19:F787)</f>
        <v>1.1921576938490585E-4</v>
      </c>
      <c r="G8" s="173"/>
      <c r="H8" s="186">
        <f>COVAR($D$19:$D$787,H19:H787)</f>
        <v>8.3126594799937185E-5</v>
      </c>
      <c r="I8" s="173"/>
      <c r="J8" s="186">
        <f>COVAR($D$19:$D$787,J19:J787)</f>
        <v>1.1513556479268612E-4</v>
      </c>
      <c r="K8" s="38"/>
      <c r="L8" s="181">
        <f>COVAR($D$19:$D$787,L19:L787)</f>
        <v>6.2225840564837252E-5</v>
      </c>
    </row>
    <row r="9" spans="2:14" s="23" customFormat="1" ht="13.8" x14ac:dyDescent="0.3">
      <c r="C9" s="39"/>
      <c r="I9" s="37"/>
      <c r="K9" s="37"/>
    </row>
    <row r="10" spans="2:14" s="23" customFormat="1" ht="15" customHeight="1" thickBot="1" x14ac:dyDescent="0.3">
      <c r="D10" s="264" t="s">
        <v>61</v>
      </c>
      <c r="I10" s="37"/>
      <c r="K10" s="37"/>
    </row>
    <row r="11" spans="2:14" s="23" customFormat="1" ht="13.8" x14ac:dyDescent="0.3">
      <c r="B11" s="18" t="s">
        <v>196</v>
      </c>
      <c r="C11" s="188"/>
      <c r="D11" s="189">
        <f>(F11+H11+J11+L11)/4</f>
        <v>0.60092524429681737</v>
      </c>
      <c r="E11" s="190"/>
      <c r="F11" s="190">
        <f>F8/$D$7</f>
        <v>0.75469111542401168</v>
      </c>
      <c r="G11" s="188"/>
      <c r="H11" s="189">
        <f>H8/$D$7</f>
        <v>0.52622990125086122</v>
      </c>
      <c r="I11" s="188"/>
      <c r="J11" s="189">
        <f>J8/$D$7</f>
        <v>0.72886152785562108</v>
      </c>
      <c r="K11" s="190"/>
      <c r="L11" s="191">
        <f>L8/$D$7</f>
        <v>0.39391843265677573</v>
      </c>
    </row>
    <row r="12" spans="2:14" s="23" customFormat="1" ht="15" customHeight="1" thickBot="1" x14ac:dyDescent="0.35">
      <c r="B12" s="187" t="s">
        <v>60</v>
      </c>
      <c r="C12" s="192"/>
      <c r="D12" s="193">
        <f>(F12+H12+J12+L12)/4</f>
        <v>0.63</v>
      </c>
      <c r="E12" s="265"/>
      <c r="F12" s="267">
        <v>0.57999999999999996</v>
      </c>
      <c r="G12" s="265"/>
      <c r="H12" s="267">
        <v>0.78</v>
      </c>
      <c r="I12" s="265"/>
      <c r="J12" s="267">
        <v>0.71</v>
      </c>
      <c r="K12" s="265"/>
      <c r="L12" s="266">
        <v>0.45</v>
      </c>
    </row>
    <row r="13" spans="2:14" s="23" customFormat="1" ht="14.4" thickBot="1" x14ac:dyDescent="0.35">
      <c r="B13" s="194" t="s">
        <v>169</v>
      </c>
      <c r="C13" s="196"/>
      <c r="D13" s="42"/>
      <c r="E13" s="40"/>
      <c r="F13" s="42"/>
      <c r="G13" s="42"/>
      <c r="H13" s="42"/>
      <c r="I13" s="42"/>
      <c r="J13" s="42"/>
      <c r="K13" s="42"/>
      <c r="L13" s="195">
        <f>(L11+L12)/2</f>
        <v>0.42195921632838784</v>
      </c>
    </row>
    <row r="14" spans="2:14" s="23" customFormat="1" ht="15" thickBot="1" x14ac:dyDescent="0.35">
      <c r="B14" s="41"/>
      <c r="D14" s="197"/>
      <c r="E14" s="42"/>
      <c r="F14" s="42"/>
      <c r="G14" s="42"/>
      <c r="H14" s="42"/>
      <c r="I14" s="42"/>
      <c r="J14" s="42"/>
      <c r="K14" s="42"/>
      <c r="L14" s="42"/>
    </row>
    <row r="15" spans="2:14" s="23" customFormat="1" x14ac:dyDescent="0.25">
      <c r="B15" s="19" t="s">
        <v>51</v>
      </c>
      <c r="C15" s="20" t="s">
        <v>45</v>
      </c>
      <c r="D15" s="21"/>
      <c r="E15" s="551" t="s">
        <v>50</v>
      </c>
      <c r="F15" s="552"/>
      <c r="G15" s="552"/>
      <c r="H15" s="552"/>
      <c r="I15" s="552"/>
      <c r="J15" s="552"/>
      <c r="K15" s="552"/>
      <c r="L15" s="553"/>
    </row>
    <row r="16" spans="2:14" s="23" customFormat="1" x14ac:dyDescent="0.25">
      <c r="B16" s="43"/>
      <c r="C16" s="44"/>
      <c r="D16" s="45"/>
      <c r="E16" s="46" t="s">
        <v>46</v>
      </c>
      <c r="F16" s="47"/>
      <c r="G16" s="46" t="s">
        <v>47</v>
      </c>
      <c r="H16" s="28"/>
      <c r="I16" s="27" t="s">
        <v>48</v>
      </c>
      <c r="J16" s="28"/>
      <c r="K16" s="27" t="s">
        <v>49</v>
      </c>
      <c r="L16" s="48"/>
    </row>
    <row r="17" spans="2:19" s="23" customFormat="1" ht="13.8" thickBot="1" x14ac:dyDescent="0.3">
      <c r="B17" s="49"/>
      <c r="C17" s="50" t="s">
        <v>52</v>
      </c>
      <c r="D17" s="51" t="s">
        <v>53</v>
      </c>
      <c r="E17" s="52" t="s">
        <v>52</v>
      </c>
      <c r="F17" s="53" t="s">
        <v>53</v>
      </c>
      <c r="G17" s="54" t="s">
        <v>52</v>
      </c>
      <c r="H17" s="53" t="s">
        <v>53</v>
      </c>
      <c r="I17" s="52" t="s">
        <v>52</v>
      </c>
      <c r="J17" s="53" t="s">
        <v>53</v>
      </c>
      <c r="K17" s="55" t="s">
        <v>52</v>
      </c>
      <c r="L17" s="56" t="s">
        <v>53</v>
      </c>
    </row>
    <row r="18" spans="2:19" x14ac:dyDescent="0.25">
      <c r="B18" s="15">
        <v>41967</v>
      </c>
      <c r="C18" s="6">
        <v>10642.5</v>
      </c>
      <c r="E18" s="7">
        <v>7.9</v>
      </c>
      <c r="G18" s="7">
        <v>9.65</v>
      </c>
      <c r="H18" s="160"/>
      <c r="I18" s="7">
        <v>5.73</v>
      </c>
      <c r="K18" s="8">
        <v>8.0422999999999991</v>
      </c>
      <c r="N18" s="9"/>
      <c r="R18" s="10"/>
      <c r="S18" s="11"/>
    </row>
    <row r="19" spans="2:19" x14ac:dyDescent="0.25">
      <c r="B19" s="15">
        <v>41968</v>
      </c>
      <c r="C19" s="6">
        <v>10699.6</v>
      </c>
      <c r="D19" s="13">
        <f t="shared" ref="D19:D82" si="0">(C19-C18)/C18</f>
        <v>5.3652807141179575E-3</v>
      </c>
      <c r="E19" s="7">
        <v>7.9</v>
      </c>
      <c r="F19" s="13">
        <f t="shared" ref="F19:F82" si="1">(E19-E18)/E18</f>
        <v>0</v>
      </c>
      <c r="G19" s="7">
        <v>9.5399999999999991</v>
      </c>
      <c r="H19" s="13">
        <f t="shared" ref="H19:H82" si="2">(G19-G18)/G18</f>
        <v>-1.1398963730570073E-2</v>
      </c>
      <c r="I19" s="7">
        <v>5.78</v>
      </c>
      <c r="J19" s="13">
        <f t="shared" ref="J19:J82" si="3">(I19-I18)/I18</f>
        <v>8.7260034904013649E-3</v>
      </c>
      <c r="K19" s="8">
        <v>7.9503000000000004</v>
      </c>
      <c r="L19" s="13">
        <f t="shared" ref="L19:L82" si="4">(K19-K18)/K18</f>
        <v>-1.1439513571987959E-2</v>
      </c>
      <c r="N19" s="9"/>
      <c r="R19" s="10"/>
      <c r="S19" s="11"/>
    </row>
    <row r="20" spans="2:19" ht="14.4" customHeight="1" x14ac:dyDescent="0.25">
      <c r="B20" s="15">
        <v>41969</v>
      </c>
      <c r="C20" s="6">
        <v>10647</v>
      </c>
      <c r="D20" s="13">
        <f t="shared" si="0"/>
        <v>-4.916071628845972E-3</v>
      </c>
      <c r="E20" s="7">
        <v>7.96</v>
      </c>
      <c r="F20" s="13">
        <f t="shared" si="1"/>
        <v>7.5949367088607098E-3</v>
      </c>
      <c r="G20" s="7">
        <v>9.49</v>
      </c>
      <c r="H20" s="13">
        <f t="shared" si="2"/>
        <v>-5.2410901467504125E-3</v>
      </c>
      <c r="I20" s="7">
        <v>5.73</v>
      </c>
      <c r="J20" s="13">
        <f t="shared" si="3"/>
        <v>-8.650519031141838E-3</v>
      </c>
      <c r="K20" s="8">
        <v>7.9172000000000002</v>
      </c>
      <c r="L20" s="13">
        <f t="shared" si="4"/>
        <v>-4.1633649044690302E-3</v>
      </c>
      <c r="N20" s="9"/>
      <c r="R20" s="10"/>
      <c r="S20" s="11"/>
    </row>
    <row r="21" spans="2:19" ht="14.4" customHeight="1" x14ac:dyDescent="0.25">
      <c r="B21" s="15">
        <v>41970</v>
      </c>
      <c r="C21" s="6">
        <v>10727.6</v>
      </c>
      <c r="D21" s="13">
        <f t="shared" si="0"/>
        <v>7.570207570207604E-3</v>
      </c>
      <c r="E21" s="7">
        <v>7.96</v>
      </c>
      <c r="F21" s="13">
        <f t="shared" si="1"/>
        <v>0</v>
      </c>
      <c r="G21" s="7">
        <v>9.69</v>
      </c>
      <c r="H21" s="13">
        <f t="shared" si="2"/>
        <v>2.1074815595363464E-2</v>
      </c>
      <c r="I21" s="7">
        <v>5.79</v>
      </c>
      <c r="J21" s="13">
        <f t="shared" si="3"/>
        <v>1.0471204188481607E-2</v>
      </c>
      <c r="K21" s="8">
        <v>8.0422999999999991</v>
      </c>
      <c r="L21" s="13">
        <f t="shared" si="4"/>
        <v>1.5801040771989957E-2</v>
      </c>
      <c r="N21" s="9"/>
      <c r="R21" s="10"/>
      <c r="S21" s="11"/>
    </row>
    <row r="22" spans="2:19" ht="14.4" customHeight="1" x14ac:dyDescent="0.25">
      <c r="B22" s="15">
        <v>41971</v>
      </c>
      <c r="C22" s="6">
        <v>10770.7</v>
      </c>
      <c r="D22" s="13">
        <f t="shared" si="0"/>
        <v>4.0176740370633096E-3</v>
      </c>
      <c r="E22" s="7">
        <v>7.95</v>
      </c>
      <c r="F22" s="13">
        <f t="shared" si="1"/>
        <v>-1.256281407035149E-3</v>
      </c>
      <c r="G22" s="7">
        <v>9.65</v>
      </c>
      <c r="H22" s="13">
        <f t="shared" si="2"/>
        <v>-4.127966976264102E-3</v>
      </c>
      <c r="I22" s="7">
        <v>5.85</v>
      </c>
      <c r="J22" s="13">
        <f t="shared" si="3"/>
        <v>1.0362694300518067E-2</v>
      </c>
      <c r="K22" s="8">
        <v>8.0422999999999991</v>
      </c>
      <c r="L22" s="13">
        <f t="shared" si="4"/>
        <v>0</v>
      </c>
      <c r="N22" s="9"/>
      <c r="R22" s="10"/>
      <c r="S22" s="11"/>
    </row>
    <row r="23" spans="2:19" ht="14.4" customHeight="1" x14ac:dyDescent="0.25">
      <c r="B23" s="15">
        <v>41974</v>
      </c>
      <c r="C23" s="6">
        <v>10672.8</v>
      </c>
      <c r="D23" s="13">
        <f t="shared" si="0"/>
        <v>-9.0894742217313123E-3</v>
      </c>
      <c r="E23" s="7">
        <v>7.96</v>
      </c>
      <c r="F23" s="13">
        <f t="shared" si="1"/>
        <v>1.2578616352200991E-3</v>
      </c>
      <c r="G23" s="7">
        <v>9.76</v>
      </c>
      <c r="H23" s="13">
        <f t="shared" si="2"/>
        <v>1.1398963730569889E-2</v>
      </c>
      <c r="I23" s="7">
        <v>5.88</v>
      </c>
      <c r="J23" s="13">
        <f t="shared" si="3"/>
        <v>5.1282051282051707E-3</v>
      </c>
      <c r="K23" s="8">
        <v>8.0422999999999991</v>
      </c>
      <c r="L23" s="13">
        <f t="shared" si="4"/>
        <v>0</v>
      </c>
      <c r="N23" s="9"/>
      <c r="R23" s="10"/>
      <c r="S23" s="11"/>
    </row>
    <row r="24" spans="2:19" ht="14.4" customHeight="1" x14ac:dyDescent="0.25">
      <c r="B24" s="15">
        <v>41975</v>
      </c>
      <c r="C24" s="6">
        <v>10749.2</v>
      </c>
      <c r="D24" s="13">
        <f t="shared" si="0"/>
        <v>7.1583839292408231E-3</v>
      </c>
      <c r="E24" s="7">
        <v>7.95</v>
      </c>
      <c r="F24" s="13">
        <f t="shared" si="1"/>
        <v>-1.256281407035149E-3</v>
      </c>
      <c r="G24" s="7">
        <v>9.7899999999999991</v>
      </c>
      <c r="H24" s="13">
        <f t="shared" si="2"/>
        <v>3.0737704918032131E-3</v>
      </c>
      <c r="I24" s="7">
        <v>5.91</v>
      </c>
      <c r="J24" s="13">
        <f t="shared" si="3"/>
        <v>5.1020408163265727E-3</v>
      </c>
      <c r="K24" s="8">
        <v>8.0548000000000002</v>
      </c>
      <c r="L24" s="13">
        <f t="shared" si="4"/>
        <v>1.5542817353246046E-3</v>
      </c>
      <c r="N24" s="9"/>
      <c r="R24" s="10"/>
      <c r="S24" s="11"/>
    </row>
    <row r="25" spans="2:19" ht="14.4" customHeight="1" x14ac:dyDescent="0.25">
      <c r="B25" s="15">
        <v>41976</v>
      </c>
      <c r="C25" s="6">
        <v>10875.9</v>
      </c>
      <c r="D25" s="13">
        <f t="shared" si="0"/>
        <v>1.1786923678041053E-2</v>
      </c>
      <c r="E25" s="7">
        <v>7.9</v>
      </c>
      <c r="F25" s="13">
        <f t="shared" si="1"/>
        <v>-6.2893081761006067E-3</v>
      </c>
      <c r="G25" s="7">
        <v>9.6300000000000008</v>
      </c>
      <c r="H25" s="13">
        <f t="shared" si="2"/>
        <v>-1.6343207354443143E-2</v>
      </c>
      <c r="I25" s="7">
        <v>5.92</v>
      </c>
      <c r="J25" s="13">
        <f t="shared" si="3"/>
        <v>1.6920473773265291E-3</v>
      </c>
      <c r="K25" s="8">
        <v>8.0422999999999991</v>
      </c>
      <c r="L25" s="13">
        <f t="shared" si="4"/>
        <v>-1.5518696926057835E-3</v>
      </c>
      <c r="N25" s="9"/>
      <c r="R25" s="10"/>
      <c r="S25" s="11"/>
    </row>
    <row r="26" spans="2:19" ht="14.4" customHeight="1" x14ac:dyDescent="0.25">
      <c r="B26" s="15">
        <v>41977</v>
      </c>
      <c r="C26" s="6">
        <v>10619.9</v>
      </c>
      <c r="D26" s="13">
        <f t="shared" si="0"/>
        <v>-2.3538281889314908E-2</v>
      </c>
      <c r="E26" s="7">
        <v>7.9</v>
      </c>
      <c r="F26" s="13">
        <f t="shared" si="1"/>
        <v>0</v>
      </c>
      <c r="G26" s="7">
        <v>9.7799999999999994</v>
      </c>
      <c r="H26" s="13">
        <f t="shared" si="2"/>
        <v>1.5576323987538792E-2</v>
      </c>
      <c r="I26" s="7">
        <v>5.95</v>
      </c>
      <c r="J26" s="13">
        <f t="shared" si="3"/>
        <v>5.0675675675676095E-3</v>
      </c>
      <c r="K26" s="8">
        <v>8.0422999999999991</v>
      </c>
      <c r="L26" s="13">
        <f t="shared" si="4"/>
        <v>0</v>
      </c>
      <c r="N26" s="9"/>
      <c r="R26" s="10"/>
      <c r="S26" s="11"/>
    </row>
    <row r="27" spans="2:19" ht="14.4" customHeight="1" x14ac:dyDescent="0.25">
      <c r="B27" s="15">
        <v>41978</v>
      </c>
      <c r="C27" s="6">
        <v>10900.7</v>
      </c>
      <c r="D27" s="13">
        <f t="shared" si="0"/>
        <v>2.6440926939048495E-2</v>
      </c>
      <c r="E27" s="7">
        <v>7.91</v>
      </c>
      <c r="F27" s="13">
        <f t="shared" si="1"/>
        <v>1.2658227848100995E-3</v>
      </c>
      <c r="G27" s="7">
        <v>10.16</v>
      </c>
      <c r="H27" s="13">
        <f t="shared" si="2"/>
        <v>3.8854805725971456E-2</v>
      </c>
      <c r="I27" s="7">
        <v>6</v>
      </c>
      <c r="J27" s="13">
        <f t="shared" si="3"/>
        <v>8.4033613445377853E-3</v>
      </c>
      <c r="K27" s="8">
        <v>8.1317000000000004</v>
      </c>
      <c r="L27" s="13">
        <f t="shared" si="4"/>
        <v>1.1116222971040779E-2</v>
      </c>
      <c r="N27" s="9"/>
      <c r="R27" s="10"/>
      <c r="S27" s="11"/>
    </row>
    <row r="28" spans="2:19" ht="14.4" customHeight="1" x14ac:dyDescent="0.25">
      <c r="B28" s="15">
        <v>41981</v>
      </c>
      <c r="C28" s="6">
        <v>10805.2</v>
      </c>
      <c r="D28" s="13">
        <f t="shared" si="0"/>
        <v>-8.7609052629647639E-3</v>
      </c>
      <c r="E28" s="7">
        <v>7.95</v>
      </c>
      <c r="F28" s="13">
        <f t="shared" si="1"/>
        <v>5.0568900126422298E-3</v>
      </c>
      <c r="G28" s="7">
        <v>10.3</v>
      </c>
      <c r="H28" s="13">
        <f t="shared" si="2"/>
        <v>1.3779527559055173E-2</v>
      </c>
      <c r="I28" s="7">
        <v>5.96</v>
      </c>
      <c r="J28" s="13">
        <f t="shared" si="3"/>
        <v>-6.6666666666666723E-3</v>
      </c>
      <c r="K28" s="8">
        <v>8.0869999999999997</v>
      </c>
      <c r="L28" s="13">
        <f t="shared" si="4"/>
        <v>-5.4970055461958291E-3</v>
      </c>
      <c r="N28" s="9"/>
      <c r="R28" s="10"/>
      <c r="S28" s="11"/>
    </row>
    <row r="29" spans="2:19" ht="14.4" customHeight="1" x14ac:dyDescent="0.25">
      <c r="B29" s="15">
        <v>41982</v>
      </c>
      <c r="C29" s="6">
        <v>10461.6</v>
      </c>
      <c r="D29" s="13">
        <f t="shared" si="0"/>
        <v>-3.1799503942546214E-2</v>
      </c>
      <c r="E29" s="7">
        <v>7.82</v>
      </c>
      <c r="F29" s="13">
        <f t="shared" si="1"/>
        <v>-1.6352201257861621E-2</v>
      </c>
      <c r="G29" s="7">
        <v>10.07</v>
      </c>
      <c r="H29" s="13">
        <f t="shared" si="2"/>
        <v>-2.2330097087378681E-2</v>
      </c>
      <c r="I29" s="7">
        <v>5.82</v>
      </c>
      <c r="J29" s="13">
        <f t="shared" si="3"/>
        <v>-2.3489932885905986E-2</v>
      </c>
      <c r="K29" s="8">
        <v>8.0869999999999997</v>
      </c>
      <c r="L29" s="13">
        <f t="shared" si="4"/>
        <v>0</v>
      </c>
      <c r="N29" s="9"/>
      <c r="R29" s="10"/>
      <c r="S29" s="11"/>
    </row>
    <row r="30" spans="2:19" ht="14.4" customHeight="1" x14ac:dyDescent="0.25">
      <c r="B30" s="15">
        <v>41983</v>
      </c>
      <c r="C30" s="6">
        <v>10396.9</v>
      </c>
      <c r="D30" s="13">
        <f t="shared" si="0"/>
        <v>-6.1845224439856933E-3</v>
      </c>
      <c r="E30" s="7">
        <v>7.94</v>
      </c>
      <c r="F30" s="13">
        <f t="shared" si="1"/>
        <v>1.5345268542199501E-2</v>
      </c>
      <c r="G30" s="7">
        <v>9.93</v>
      </c>
      <c r="H30" s="13">
        <f t="shared" si="2"/>
        <v>-1.3902681231380394E-2</v>
      </c>
      <c r="I30" s="7">
        <v>5.8</v>
      </c>
      <c r="J30" s="13">
        <f t="shared" si="3"/>
        <v>-3.4364261168385673E-3</v>
      </c>
      <c r="K30" s="8">
        <v>7.9260999999999999</v>
      </c>
      <c r="L30" s="13">
        <f t="shared" si="4"/>
        <v>-1.9896129590701105E-2</v>
      </c>
      <c r="N30" s="9"/>
      <c r="R30" s="10"/>
      <c r="S30" s="11"/>
    </row>
    <row r="31" spans="2:19" ht="14.4" customHeight="1" x14ac:dyDescent="0.25">
      <c r="B31" s="15">
        <v>41984</v>
      </c>
      <c r="C31" s="6">
        <v>10431.799999999999</v>
      </c>
      <c r="D31" s="13">
        <f t="shared" si="0"/>
        <v>3.3567698063845606E-3</v>
      </c>
      <c r="E31" s="7">
        <v>7.8</v>
      </c>
      <c r="F31" s="13">
        <f t="shared" si="1"/>
        <v>-1.7632241813602085E-2</v>
      </c>
      <c r="G31" s="7">
        <v>10.02</v>
      </c>
      <c r="H31" s="13">
        <f t="shared" si="2"/>
        <v>9.0634441087613146E-3</v>
      </c>
      <c r="I31" s="7">
        <v>5.77</v>
      </c>
      <c r="J31" s="13">
        <f t="shared" si="3"/>
        <v>-5.1724137931034916E-3</v>
      </c>
      <c r="K31" s="8">
        <v>7.9619</v>
      </c>
      <c r="L31" s="13">
        <f t="shared" si="4"/>
        <v>4.5167232308449372E-3</v>
      </c>
      <c r="N31" s="9"/>
      <c r="R31" s="10"/>
      <c r="S31" s="11"/>
    </row>
    <row r="32" spans="2:19" ht="14.4" customHeight="1" x14ac:dyDescent="0.25">
      <c r="B32" s="15">
        <v>41985</v>
      </c>
      <c r="C32" s="6">
        <v>10145</v>
      </c>
      <c r="D32" s="13">
        <f t="shared" si="0"/>
        <v>-2.749285837535222E-2</v>
      </c>
      <c r="E32" s="7">
        <v>7.94</v>
      </c>
      <c r="F32" s="13">
        <f t="shared" si="1"/>
        <v>1.7948717948718024E-2</v>
      </c>
      <c r="G32" s="7">
        <v>10.07</v>
      </c>
      <c r="H32" s="13">
        <f t="shared" si="2"/>
        <v>4.9900199600799115E-3</v>
      </c>
      <c r="I32" s="7">
        <v>5.55</v>
      </c>
      <c r="J32" s="13">
        <f t="shared" si="3"/>
        <v>-3.81282495667244E-2</v>
      </c>
      <c r="K32" s="8">
        <v>7.8635999999999999</v>
      </c>
      <c r="L32" s="13">
        <f t="shared" si="4"/>
        <v>-1.2346299250178985E-2</v>
      </c>
      <c r="N32" s="9"/>
      <c r="R32" s="10"/>
      <c r="S32" s="11"/>
    </row>
    <row r="33" spans="2:19" ht="14.4" customHeight="1" x14ac:dyDescent="0.25">
      <c r="B33" s="15">
        <v>41988</v>
      </c>
      <c r="C33" s="6">
        <v>9903.9</v>
      </c>
      <c r="D33" s="13">
        <f t="shared" si="0"/>
        <v>-2.3765401675702354E-2</v>
      </c>
      <c r="E33" s="7">
        <v>7.9</v>
      </c>
      <c r="F33" s="13">
        <f t="shared" si="1"/>
        <v>-5.0377833753148657E-3</v>
      </c>
      <c r="G33" s="7">
        <v>10.07</v>
      </c>
      <c r="H33" s="13">
        <f t="shared" si="2"/>
        <v>0</v>
      </c>
      <c r="I33" s="7">
        <v>5.51</v>
      </c>
      <c r="J33" s="13">
        <f t="shared" si="3"/>
        <v>-7.2072072072072143E-3</v>
      </c>
      <c r="K33" s="8">
        <v>7.9528999999999996</v>
      </c>
      <c r="L33" s="13">
        <f t="shared" si="4"/>
        <v>1.1356121878020209E-2</v>
      </c>
      <c r="N33" s="9"/>
      <c r="R33" s="10"/>
      <c r="S33" s="11"/>
    </row>
    <row r="34" spans="2:19" ht="14.4" customHeight="1" x14ac:dyDescent="0.25">
      <c r="B34" s="15">
        <v>41989</v>
      </c>
      <c r="C34" s="6">
        <v>10081.9</v>
      </c>
      <c r="D34" s="13">
        <f t="shared" si="0"/>
        <v>1.7972717818233223E-2</v>
      </c>
      <c r="E34" s="7">
        <v>7.82</v>
      </c>
      <c r="F34" s="13">
        <f t="shared" si="1"/>
        <v>-1.0126582278481022E-2</v>
      </c>
      <c r="G34" s="7">
        <v>10.07</v>
      </c>
      <c r="H34" s="13">
        <f t="shared" si="2"/>
        <v>0</v>
      </c>
      <c r="I34" s="7">
        <v>5.46</v>
      </c>
      <c r="J34" s="13">
        <f t="shared" si="3"/>
        <v>-9.0744101633393505E-3</v>
      </c>
      <c r="K34" s="8">
        <v>7.9082999999999997</v>
      </c>
      <c r="L34" s="13">
        <f t="shared" si="4"/>
        <v>-5.608017201272489E-3</v>
      </c>
      <c r="N34" s="9"/>
      <c r="R34" s="10"/>
      <c r="S34" s="11"/>
    </row>
    <row r="35" spans="2:19" ht="14.4" customHeight="1" x14ac:dyDescent="0.25">
      <c r="B35" s="15">
        <v>41990</v>
      </c>
      <c r="C35" s="6">
        <v>10049.5</v>
      </c>
      <c r="D35" s="13">
        <f t="shared" si="0"/>
        <v>-3.2136799611184041E-3</v>
      </c>
      <c r="E35" s="7">
        <v>7.77</v>
      </c>
      <c r="F35" s="13">
        <f t="shared" si="1"/>
        <v>-6.3938618925832112E-3</v>
      </c>
      <c r="G35" s="7">
        <v>10.02</v>
      </c>
      <c r="H35" s="13">
        <f t="shared" si="2"/>
        <v>-4.9652432969216195E-3</v>
      </c>
      <c r="I35" s="7">
        <v>5.4</v>
      </c>
      <c r="J35" s="13">
        <f t="shared" si="3"/>
        <v>-1.0989010989010917E-2</v>
      </c>
      <c r="K35" s="8">
        <v>7.9377000000000004</v>
      </c>
      <c r="L35" s="13">
        <f t="shared" si="4"/>
        <v>3.7176131406245032E-3</v>
      </c>
      <c r="N35" s="9"/>
      <c r="R35" s="10"/>
      <c r="S35" s="11"/>
    </row>
    <row r="36" spans="2:19" ht="14.4" customHeight="1" x14ac:dyDescent="0.25">
      <c r="B36" s="15">
        <v>41991</v>
      </c>
      <c r="C36" s="6">
        <v>10391.299999999999</v>
      </c>
      <c r="D36" s="13">
        <f t="shared" si="0"/>
        <v>3.4011642370267103E-2</v>
      </c>
      <c r="E36" s="7">
        <v>7.86</v>
      </c>
      <c r="F36" s="13">
        <f t="shared" si="1"/>
        <v>1.158301158301168E-2</v>
      </c>
      <c r="G36" s="7">
        <v>9.8800000000000008</v>
      </c>
      <c r="H36" s="13">
        <f t="shared" si="2"/>
        <v>-1.3972055888223433E-2</v>
      </c>
      <c r="I36" s="7">
        <v>5.64</v>
      </c>
      <c r="J36" s="13">
        <f t="shared" si="3"/>
        <v>4.4444444444444314E-2</v>
      </c>
      <c r="K36" s="8">
        <v>7.9842000000000004</v>
      </c>
      <c r="L36" s="13">
        <f t="shared" si="4"/>
        <v>5.8581201103594218E-3</v>
      </c>
      <c r="N36" s="9"/>
      <c r="R36" s="10"/>
      <c r="S36" s="11"/>
    </row>
    <row r="37" spans="2:19" ht="14.4" customHeight="1" x14ac:dyDescent="0.25">
      <c r="B37" s="15">
        <v>41992</v>
      </c>
      <c r="C37" s="6">
        <v>10363.6</v>
      </c>
      <c r="D37" s="13">
        <f t="shared" si="0"/>
        <v>-2.6656914919210217E-3</v>
      </c>
      <c r="E37" s="7">
        <v>7.96</v>
      </c>
      <c r="F37" s="13">
        <f t="shared" si="1"/>
        <v>1.2722646310432524E-2</v>
      </c>
      <c r="G37" s="7">
        <v>10.050000000000001</v>
      </c>
      <c r="H37" s="13">
        <f t="shared" si="2"/>
        <v>1.7206477732793515E-2</v>
      </c>
      <c r="I37" s="7">
        <v>5.61</v>
      </c>
      <c r="J37" s="13">
        <f t="shared" si="3"/>
        <v>-5.3191489361700999E-3</v>
      </c>
      <c r="K37" s="8">
        <v>7.8788</v>
      </c>
      <c r="L37" s="13">
        <f t="shared" si="4"/>
        <v>-1.3201072117431975E-2</v>
      </c>
      <c r="N37" s="9"/>
      <c r="R37" s="10"/>
      <c r="S37" s="11"/>
    </row>
    <row r="38" spans="2:19" ht="14.4" customHeight="1" x14ac:dyDescent="0.25">
      <c r="B38" s="15">
        <v>41995</v>
      </c>
      <c r="C38" s="6">
        <v>10371</v>
      </c>
      <c r="D38" s="13">
        <f t="shared" si="0"/>
        <v>7.1403759311432669E-4</v>
      </c>
      <c r="E38" s="7">
        <v>7.95</v>
      </c>
      <c r="F38" s="13">
        <f t="shared" si="1"/>
        <v>-1.256281407035149E-3</v>
      </c>
      <c r="G38" s="7">
        <v>10.07</v>
      </c>
      <c r="H38" s="13">
        <f t="shared" si="2"/>
        <v>1.9900497512437385E-3</v>
      </c>
      <c r="I38" s="7">
        <v>5.73</v>
      </c>
      <c r="J38" s="13">
        <f t="shared" si="3"/>
        <v>2.1390374331550818E-2</v>
      </c>
      <c r="K38" s="8">
        <v>7.8814000000000002</v>
      </c>
      <c r="L38" s="13">
        <f t="shared" si="4"/>
        <v>3.2999949230849338E-4</v>
      </c>
      <c r="N38" s="9"/>
      <c r="R38" s="10"/>
      <c r="S38" s="11"/>
    </row>
    <row r="39" spans="2:19" ht="14.4" customHeight="1" x14ac:dyDescent="0.25">
      <c r="B39" s="15">
        <v>41996</v>
      </c>
      <c r="C39" s="6">
        <v>10477.700000000001</v>
      </c>
      <c r="D39" s="13">
        <f t="shared" si="0"/>
        <v>1.0288303924404659E-2</v>
      </c>
      <c r="E39" s="7">
        <v>7.92</v>
      </c>
      <c r="F39" s="13">
        <f t="shared" si="1"/>
        <v>-3.7735849056604086E-3</v>
      </c>
      <c r="G39" s="7">
        <v>10.07</v>
      </c>
      <c r="H39" s="13">
        <f t="shared" si="2"/>
        <v>0</v>
      </c>
      <c r="I39" s="7">
        <v>5.7</v>
      </c>
      <c r="J39" s="13">
        <f t="shared" si="3"/>
        <v>-5.2356020942408805E-3</v>
      </c>
      <c r="K39" s="8">
        <v>7.8903999999999996</v>
      </c>
      <c r="L39" s="13">
        <f t="shared" si="4"/>
        <v>1.1419290988909905E-3</v>
      </c>
      <c r="N39" s="9"/>
      <c r="R39" s="10"/>
      <c r="S39" s="11"/>
    </row>
    <row r="40" spans="2:19" ht="14.4" customHeight="1" x14ac:dyDescent="0.25">
      <c r="B40" s="15">
        <v>41997</v>
      </c>
      <c r="C40" s="6">
        <v>10481.799999999999</v>
      </c>
      <c r="D40" s="13">
        <f t="shared" si="0"/>
        <v>3.9130725254574427E-4</v>
      </c>
      <c r="E40" s="7">
        <v>7.98</v>
      </c>
      <c r="F40" s="13">
        <f t="shared" si="1"/>
        <v>7.5757575757576384E-3</v>
      </c>
      <c r="G40" s="7">
        <v>10.119999999999999</v>
      </c>
      <c r="H40" s="13">
        <f t="shared" si="2"/>
        <v>4.9652432969214434E-3</v>
      </c>
      <c r="I40" s="7">
        <v>5.7</v>
      </c>
      <c r="J40" s="13">
        <f t="shared" si="3"/>
        <v>0</v>
      </c>
      <c r="K40" s="8">
        <v>8.0422999999999991</v>
      </c>
      <c r="L40" s="13">
        <f t="shared" si="4"/>
        <v>1.9251242015613845E-2</v>
      </c>
      <c r="N40" s="9"/>
      <c r="R40" s="10"/>
      <c r="S40" s="11"/>
    </row>
    <row r="41" spans="2:19" ht="14.4" customHeight="1" x14ac:dyDescent="0.25">
      <c r="B41" s="15">
        <v>42002</v>
      </c>
      <c r="C41" s="6">
        <v>10394.200000000001</v>
      </c>
      <c r="D41" s="13">
        <f t="shared" si="0"/>
        <v>-8.3573432044113174E-3</v>
      </c>
      <c r="E41" s="7">
        <v>7.83</v>
      </c>
      <c r="F41" s="13">
        <f t="shared" si="1"/>
        <v>-1.8796992481203052E-2</v>
      </c>
      <c r="G41" s="7">
        <v>10.07</v>
      </c>
      <c r="H41" s="13">
        <f t="shared" si="2"/>
        <v>-4.940711462450488E-3</v>
      </c>
      <c r="I41" s="7">
        <v>5.59</v>
      </c>
      <c r="J41" s="13">
        <f t="shared" si="3"/>
        <v>-1.9298245614035144E-2</v>
      </c>
      <c r="K41" s="8">
        <v>8.1227</v>
      </c>
      <c r="L41" s="13">
        <f t="shared" si="4"/>
        <v>9.9971401216071183E-3</v>
      </c>
      <c r="N41" s="9"/>
      <c r="R41" s="10"/>
      <c r="S41" s="11"/>
    </row>
    <row r="42" spans="2:19" ht="14.4" customHeight="1" x14ac:dyDescent="0.25">
      <c r="B42" s="15">
        <v>42003</v>
      </c>
      <c r="C42" s="6">
        <v>10279.200000000001</v>
      </c>
      <c r="D42" s="13">
        <f t="shared" si="0"/>
        <v>-1.1063862538723518E-2</v>
      </c>
      <c r="E42" s="7">
        <v>7.85</v>
      </c>
      <c r="F42" s="13">
        <f t="shared" si="1"/>
        <v>2.5542784163473274E-3</v>
      </c>
      <c r="G42" s="7">
        <v>10.07</v>
      </c>
      <c r="H42" s="13">
        <f t="shared" si="2"/>
        <v>0</v>
      </c>
      <c r="I42" s="7">
        <v>5.47</v>
      </c>
      <c r="J42" s="13">
        <f t="shared" si="3"/>
        <v>-2.146690518783544E-2</v>
      </c>
      <c r="K42" s="8">
        <v>8.1317000000000004</v>
      </c>
      <c r="L42" s="13">
        <f t="shared" si="4"/>
        <v>1.1080059586098638E-3</v>
      </c>
      <c r="R42" s="10"/>
    </row>
    <row r="43" spans="2:19" ht="14.4" customHeight="1" x14ac:dyDescent="0.25">
      <c r="B43" s="15">
        <v>42004</v>
      </c>
      <c r="C43" s="6">
        <v>10279.5</v>
      </c>
      <c r="D43" s="13">
        <f t="shared" si="0"/>
        <v>2.9185150595306288E-5</v>
      </c>
      <c r="E43" s="7">
        <v>8.01</v>
      </c>
      <c r="F43" s="13">
        <f t="shared" si="1"/>
        <v>2.0382165605095561E-2</v>
      </c>
      <c r="G43" s="7">
        <v>10.1</v>
      </c>
      <c r="H43" s="13">
        <f t="shared" si="2"/>
        <v>2.9791459781528659E-3</v>
      </c>
      <c r="I43" s="7">
        <v>5.47</v>
      </c>
      <c r="J43" s="13">
        <f t="shared" si="3"/>
        <v>0</v>
      </c>
      <c r="K43" s="8">
        <v>8.1996000000000002</v>
      </c>
      <c r="L43" s="13">
        <f t="shared" si="4"/>
        <v>8.3500375075322309E-3</v>
      </c>
      <c r="N43" s="9"/>
      <c r="R43" s="10"/>
      <c r="S43" s="11"/>
    </row>
    <row r="44" spans="2:19" ht="14.4" customHeight="1" x14ac:dyDescent="0.25">
      <c r="B44" s="15">
        <v>42006</v>
      </c>
      <c r="C44" s="6">
        <v>10350.799999999999</v>
      </c>
      <c r="D44" s="13">
        <f t="shared" si="0"/>
        <v>6.9361350260225959E-3</v>
      </c>
      <c r="E44" s="7">
        <v>8.14</v>
      </c>
      <c r="F44" s="13">
        <f t="shared" si="1"/>
        <v>1.6229712858926441E-2</v>
      </c>
      <c r="G44" s="7">
        <v>10.07</v>
      </c>
      <c r="H44" s="13">
        <f t="shared" si="2"/>
        <v>-2.970297029702907E-3</v>
      </c>
      <c r="I44" s="7">
        <v>5.71</v>
      </c>
      <c r="J44" s="13">
        <f t="shared" si="3"/>
        <v>4.3875685557586877E-2</v>
      </c>
      <c r="K44" s="8">
        <v>8.2030999999999992</v>
      </c>
      <c r="L44" s="13">
        <f t="shared" si="4"/>
        <v>4.2685009024817655E-4</v>
      </c>
      <c r="N44" s="9"/>
      <c r="R44" s="10"/>
      <c r="S44" s="11"/>
    </row>
    <row r="45" spans="2:19" ht="14.4" customHeight="1" x14ac:dyDescent="0.25">
      <c r="B45" s="15">
        <v>42009</v>
      </c>
      <c r="C45" s="6">
        <v>9993.2999999999993</v>
      </c>
      <c r="D45" s="13">
        <f t="shared" si="0"/>
        <v>-3.4538393167677865E-2</v>
      </c>
      <c r="E45" s="7">
        <v>8.14</v>
      </c>
      <c r="F45" s="13">
        <f t="shared" si="1"/>
        <v>0</v>
      </c>
      <c r="G45" s="7">
        <v>10.119999999999999</v>
      </c>
      <c r="H45" s="13">
        <f t="shared" si="2"/>
        <v>4.9652432969214434E-3</v>
      </c>
      <c r="I45" s="7">
        <v>5.66</v>
      </c>
      <c r="J45" s="13">
        <f t="shared" si="3"/>
        <v>-8.7565674255691457E-3</v>
      </c>
      <c r="K45" s="8">
        <v>8.2030999999999992</v>
      </c>
      <c r="L45" s="13">
        <f t="shared" si="4"/>
        <v>0</v>
      </c>
      <c r="N45" s="9"/>
      <c r="R45" s="10"/>
      <c r="S45" s="11"/>
    </row>
    <row r="46" spans="2:19" ht="14.4" customHeight="1" x14ac:dyDescent="0.25">
      <c r="B46" s="15">
        <v>42010</v>
      </c>
      <c r="C46" s="6">
        <v>9871.1</v>
      </c>
      <c r="D46" s="13">
        <f t="shared" si="0"/>
        <v>-1.222819288923568E-2</v>
      </c>
      <c r="E46" s="7">
        <v>8.06</v>
      </c>
      <c r="F46" s="13">
        <f t="shared" si="1"/>
        <v>-9.8280098280098364E-3</v>
      </c>
      <c r="G46" s="7">
        <v>10.07</v>
      </c>
      <c r="H46" s="13">
        <f t="shared" si="2"/>
        <v>-4.940711462450488E-3</v>
      </c>
      <c r="I46" s="7">
        <v>5.57</v>
      </c>
      <c r="J46" s="13">
        <f t="shared" si="3"/>
        <v>-1.5901060070671352E-2</v>
      </c>
      <c r="K46" s="8">
        <v>8.1317000000000004</v>
      </c>
      <c r="L46" s="13">
        <f t="shared" si="4"/>
        <v>-8.7040265265568885E-3</v>
      </c>
      <c r="N46" s="9"/>
      <c r="R46" s="10"/>
      <c r="S46" s="11"/>
    </row>
    <row r="47" spans="2:19" ht="14.4" customHeight="1" x14ac:dyDescent="0.25">
      <c r="B47" s="15">
        <v>42011</v>
      </c>
      <c r="C47" s="6">
        <v>9891.4</v>
      </c>
      <c r="D47" s="13">
        <f t="shared" si="0"/>
        <v>2.0565083931881221E-3</v>
      </c>
      <c r="E47" s="7">
        <v>8.3000000000000007</v>
      </c>
      <c r="F47" s="13">
        <f t="shared" si="1"/>
        <v>2.9776674937965285E-2</v>
      </c>
      <c r="G47" s="7">
        <v>9.9499999999999993</v>
      </c>
      <c r="H47" s="13">
        <f t="shared" si="2"/>
        <v>-1.1916583912611816E-2</v>
      </c>
      <c r="I47" s="7">
        <v>5.68</v>
      </c>
      <c r="J47" s="13">
        <f t="shared" si="3"/>
        <v>1.9748653500897564E-2</v>
      </c>
      <c r="K47" s="8">
        <v>8.1317000000000004</v>
      </c>
      <c r="L47" s="13">
        <f t="shared" si="4"/>
        <v>0</v>
      </c>
      <c r="N47" s="9"/>
      <c r="R47" s="10"/>
      <c r="S47" s="11"/>
    </row>
    <row r="48" spans="2:19" ht="14.4" customHeight="1" x14ac:dyDescent="0.25">
      <c r="B48" s="15">
        <v>42012</v>
      </c>
      <c r="C48" s="6">
        <v>10115</v>
      </c>
      <c r="D48" s="13">
        <f t="shared" si="0"/>
        <v>2.2605495683118707E-2</v>
      </c>
      <c r="E48" s="7">
        <v>8.3800000000000008</v>
      </c>
      <c r="F48" s="13">
        <f t="shared" si="1"/>
        <v>9.6385542168674777E-3</v>
      </c>
      <c r="G48" s="7">
        <v>10.07</v>
      </c>
      <c r="H48" s="13">
        <f t="shared" si="2"/>
        <v>1.2060301507537789E-2</v>
      </c>
      <c r="I48" s="7">
        <v>5.74</v>
      </c>
      <c r="J48" s="13">
        <f t="shared" si="3"/>
        <v>1.0563380281690229E-2</v>
      </c>
      <c r="K48" s="8">
        <v>8.1674000000000007</v>
      </c>
      <c r="L48" s="13">
        <f t="shared" si="4"/>
        <v>4.3902259060221464E-3</v>
      </c>
      <c r="N48" s="9"/>
      <c r="R48" s="10"/>
      <c r="S48" s="11"/>
    </row>
    <row r="49" spans="2:19" ht="14.4" customHeight="1" x14ac:dyDescent="0.25">
      <c r="B49" s="15">
        <v>42013</v>
      </c>
      <c r="C49" s="6">
        <v>9719</v>
      </c>
      <c r="D49" s="13">
        <f t="shared" si="0"/>
        <v>-3.9149777558082056E-2</v>
      </c>
      <c r="E49" s="7">
        <v>8.36</v>
      </c>
      <c r="F49" s="13">
        <f t="shared" si="1"/>
        <v>-2.3866348448688961E-3</v>
      </c>
      <c r="G49" s="7">
        <v>10.07</v>
      </c>
      <c r="H49" s="13">
        <f t="shared" si="2"/>
        <v>0</v>
      </c>
      <c r="I49" s="7">
        <v>5.65</v>
      </c>
      <c r="J49" s="13">
        <f t="shared" si="3"/>
        <v>-1.5679442508710777E-2</v>
      </c>
      <c r="K49" s="8">
        <v>8.1405999999999992</v>
      </c>
      <c r="L49" s="13">
        <f t="shared" si="4"/>
        <v>-3.2813380023020162E-3</v>
      </c>
      <c r="N49" s="9"/>
      <c r="R49" s="10"/>
      <c r="S49" s="11"/>
    </row>
    <row r="50" spans="2:19" ht="14.4" customHeight="1" x14ac:dyDescent="0.25">
      <c r="B50" s="15">
        <v>42016</v>
      </c>
      <c r="C50" s="6">
        <v>9797.5</v>
      </c>
      <c r="D50" s="13">
        <f t="shared" si="0"/>
        <v>8.0769626504784437E-3</v>
      </c>
      <c r="E50" s="7">
        <v>8.31</v>
      </c>
      <c r="F50" s="13">
        <f t="shared" si="1"/>
        <v>-5.9808612440190121E-3</v>
      </c>
      <c r="G50" s="7">
        <v>10.119999999999999</v>
      </c>
      <c r="H50" s="13">
        <f t="shared" si="2"/>
        <v>4.9652432969214434E-3</v>
      </c>
      <c r="I50" s="7">
        <v>5.62</v>
      </c>
      <c r="J50" s="13">
        <f t="shared" si="3"/>
        <v>-5.3097345132743796E-3</v>
      </c>
      <c r="K50" s="8">
        <v>8.1405999999999992</v>
      </c>
      <c r="L50" s="13">
        <f t="shared" si="4"/>
        <v>0</v>
      </c>
      <c r="N50" s="9"/>
      <c r="R50" s="10"/>
      <c r="S50" s="11"/>
    </row>
    <row r="51" spans="2:19" ht="14.4" customHeight="1" x14ac:dyDescent="0.25">
      <c r="B51" s="15">
        <v>42017</v>
      </c>
      <c r="C51" s="6">
        <v>9966</v>
      </c>
      <c r="D51" s="13">
        <f t="shared" si="0"/>
        <v>1.7198264863485583E-2</v>
      </c>
      <c r="E51" s="7">
        <v>8.3800000000000008</v>
      </c>
      <c r="F51" s="13">
        <f t="shared" si="1"/>
        <v>8.4235860409145949E-3</v>
      </c>
      <c r="G51" s="7">
        <v>10.11</v>
      </c>
      <c r="H51" s="13">
        <f t="shared" si="2"/>
        <v>-9.8814229249009769E-4</v>
      </c>
      <c r="I51" s="7">
        <v>5.75</v>
      </c>
      <c r="J51" s="13">
        <f t="shared" si="3"/>
        <v>2.313167259786475E-2</v>
      </c>
      <c r="K51" s="8">
        <v>8.1317000000000004</v>
      </c>
      <c r="L51" s="13">
        <f t="shared" si="4"/>
        <v>-1.0932855072106232E-3</v>
      </c>
      <c r="N51" s="9"/>
      <c r="R51" s="10"/>
      <c r="S51" s="11"/>
    </row>
    <row r="52" spans="2:19" ht="14.4" customHeight="1" x14ac:dyDescent="0.25">
      <c r="B52" s="15">
        <v>42018</v>
      </c>
      <c r="C52" s="6">
        <v>9846</v>
      </c>
      <c r="D52" s="13">
        <f t="shared" si="0"/>
        <v>-1.2040939193257074E-2</v>
      </c>
      <c r="E52" s="7">
        <v>8.3699999999999992</v>
      </c>
      <c r="F52" s="13">
        <f t="shared" si="1"/>
        <v>-1.1933174224345539E-3</v>
      </c>
      <c r="G52" s="7">
        <v>10.07</v>
      </c>
      <c r="H52" s="13">
        <f t="shared" si="2"/>
        <v>-3.9564787339267209E-3</v>
      </c>
      <c r="I52" s="7">
        <v>5.56</v>
      </c>
      <c r="J52" s="13">
        <f t="shared" si="3"/>
        <v>-3.3043478260869633E-2</v>
      </c>
      <c r="K52" s="8">
        <v>8.0602</v>
      </c>
      <c r="L52" s="13">
        <f t="shared" si="4"/>
        <v>-8.7927493636017484E-3</v>
      </c>
      <c r="N52" s="9"/>
      <c r="R52" s="10"/>
      <c r="S52" s="11"/>
    </row>
    <row r="53" spans="2:19" ht="14.4" customHeight="1" x14ac:dyDescent="0.25">
      <c r="B53" s="15">
        <v>42019</v>
      </c>
      <c r="C53" s="6">
        <v>9982.5</v>
      </c>
      <c r="D53" s="13">
        <f t="shared" si="0"/>
        <v>1.3863497867154174E-2</v>
      </c>
      <c r="E53" s="7">
        <v>8.33</v>
      </c>
      <c r="F53" s="13">
        <f t="shared" si="1"/>
        <v>-4.778972520907903E-3</v>
      </c>
      <c r="G53" s="7">
        <v>9.98</v>
      </c>
      <c r="H53" s="13">
        <f t="shared" si="2"/>
        <v>-8.9374379344587737E-3</v>
      </c>
      <c r="I53" s="7">
        <v>5.52</v>
      </c>
      <c r="J53" s="13">
        <f t="shared" si="3"/>
        <v>-7.1942446043165541E-3</v>
      </c>
      <c r="K53" s="8">
        <v>8.1047999999999991</v>
      </c>
      <c r="L53" s="13">
        <f t="shared" si="4"/>
        <v>5.5333614550506297E-3</v>
      </c>
      <c r="N53" s="9"/>
      <c r="R53" s="10"/>
      <c r="S53" s="11"/>
    </row>
    <row r="54" spans="2:19" ht="14.4" customHeight="1" x14ac:dyDescent="0.25">
      <c r="B54" s="15">
        <v>42020</v>
      </c>
      <c r="C54" s="6">
        <v>10038.9</v>
      </c>
      <c r="D54" s="13">
        <f t="shared" si="0"/>
        <v>5.6498873027798283E-3</v>
      </c>
      <c r="E54" s="7">
        <v>8.49</v>
      </c>
      <c r="F54" s="13">
        <f t="shared" si="1"/>
        <v>1.9207683073229308E-2</v>
      </c>
      <c r="G54" s="7">
        <v>9.9700000000000006</v>
      </c>
      <c r="H54" s="13">
        <f t="shared" si="2"/>
        <v>-1.0020040080160107E-3</v>
      </c>
      <c r="I54" s="7">
        <v>5.69</v>
      </c>
      <c r="J54" s="13">
        <f t="shared" si="3"/>
        <v>3.0797101449275513E-2</v>
      </c>
      <c r="K54" s="8">
        <v>8.0422999999999991</v>
      </c>
      <c r="L54" s="13">
        <f t="shared" si="4"/>
        <v>-7.7114796170170774E-3</v>
      </c>
      <c r="N54" s="9"/>
      <c r="R54" s="10"/>
      <c r="S54" s="11"/>
    </row>
    <row r="55" spans="2:19" ht="14.4" customHeight="1" x14ac:dyDescent="0.25">
      <c r="B55" s="15">
        <v>42023</v>
      </c>
      <c r="C55" s="6">
        <v>10157.5</v>
      </c>
      <c r="D55" s="13">
        <f t="shared" si="0"/>
        <v>1.1814043371285735E-2</v>
      </c>
      <c r="E55" s="7">
        <v>8.5399999999999991</v>
      </c>
      <c r="F55" s="13">
        <f t="shared" si="1"/>
        <v>5.8892815076559404E-3</v>
      </c>
      <c r="G55" s="7">
        <v>10.06</v>
      </c>
      <c r="H55" s="13">
        <f t="shared" si="2"/>
        <v>9.0270812437311786E-3</v>
      </c>
      <c r="I55" s="7">
        <v>5.81</v>
      </c>
      <c r="J55" s="13">
        <f t="shared" si="3"/>
        <v>2.1089630931458561E-2</v>
      </c>
      <c r="K55" s="8">
        <v>8.0154999999999994</v>
      </c>
      <c r="L55" s="13">
        <f t="shared" si="4"/>
        <v>-3.3323800405356324E-3</v>
      </c>
      <c r="N55" s="9"/>
      <c r="R55" s="10"/>
      <c r="S55" s="11"/>
    </row>
    <row r="56" spans="2:19" ht="14.4" customHeight="1" x14ac:dyDescent="0.25">
      <c r="B56" s="15">
        <v>42024</v>
      </c>
      <c r="C56" s="6">
        <v>10283.9</v>
      </c>
      <c r="D56" s="13">
        <f t="shared" si="0"/>
        <v>1.2444006891459476E-2</v>
      </c>
      <c r="E56" s="7">
        <v>8.5299999999999994</v>
      </c>
      <c r="F56" s="13">
        <f t="shared" si="1"/>
        <v>-1.170960187353605E-3</v>
      </c>
      <c r="G56" s="7">
        <v>10.07</v>
      </c>
      <c r="H56" s="13">
        <f t="shared" si="2"/>
        <v>9.9403578528824924E-4</v>
      </c>
      <c r="I56" s="7">
        <v>5.83</v>
      </c>
      <c r="J56" s="13">
        <f t="shared" si="3"/>
        <v>3.442340791738462E-3</v>
      </c>
      <c r="K56" s="8">
        <v>8.0511999999999997</v>
      </c>
      <c r="L56" s="13">
        <f t="shared" si="4"/>
        <v>4.4538706256628145E-3</v>
      </c>
      <c r="N56" s="9"/>
      <c r="R56" s="10"/>
      <c r="S56" s="11"/>
    </row>
    <row r="57" spans="2:19" ht="14.4" customHeight="1" x14ac:dyDescent="0.25">
      <c r="B57" s="15">
        <v>42025</v>
      </c>
      <c r="C57" s="6">
        <v>10335.299999999999</v>
      </c>
      <c r="D57" s="13">
        <f t="shared" si="0"/>
        <v>4.9981038322037003E-3</v>
      </c>
      <c r="E57" s="7">
        <v>8.51</v>
      </c>
      <c r="F57" s="13">
        <f t="shared" si="1"/>
        <v>-2.344665885111322E-3</v>
      </c>
      <c r="G57" s="7">
        <v>10.08</v>
      </c>
      <c r="H57" s="13">
        <f t="shared" si="2"/>
        <v>9.9304865938428855E-4</v>
      </c>
      <c r="I57" s="7">
        <v>5.84</v>
      </c>
      <c r="J57" s="13">
        <f t="shared" si="3"/>
        <v>1.7152658662092258E-3</v>
      </c>
      <c r="K57" s="8">
        <v>8.0422999999999991</v>
      </c>
      <c r="L57" s="13">
        <f t="shared" si="4"/>
        <v>-1.1054252782194672E-3</v>
      </c>
      <c r="N57" s="9"/>
      <c r="R57" s="10"/>
      <c r="S57" s="11"/>
    </row>
    <row r="58" spans="2:19" ht="14.4" customHeight="1" x14ac:dyDescent="0.25">
      <c r="B58" s="15">
        <v>42026</v>
      </c>
      <c r="C58" s="6">
        <v>10510.6</v>
      </c>
      <c r="D58" s="13">
        <f t="shared" si="0"/>
        <v>1.6961288012926679E-2</v>
      </c>
      <c r="E58" s="7">
        <v>8.58</v>
      </c>
      <c r="F58" s="13">
        <f t="shared" si="1"/>
        <v>8.2256169212691285E-3</v>
      </c>
      <c r="G58" s="7">
        <v>10.07</v>
      </c>
      <c r="H58" s="13">
        <f t="shared" si="2"/>
        <v>-9.9206349206347097E-4</v>
      </c>
      <c r="I58" s="7">
        <v>5.8</v>
      </c>
      <c r="J58" s="13">
        <f t="shared" si="3"/>
        <v>-6.8493150684931572E-3</v>
      </c>
      <c r="K58" s="8">
        <v>7.9976000000000003</v>
      </c>
      <c r="L58" s="13">
        <f t="shared" si="4"/>
        <v>-5.5581114855201693E-3</v>
      </c>
      <c r="N58" s="9"/>
      <c r="R58" s="10"/>
      <c r="S58" s="11"/>
    </row>
    <row r="59" spans="2:19" ht="14.4" customHeight="1" x14ac:dyDescent="0.25">
      <c r="B59" s="15">
        <v>42027</v>
      </c>
      <c r="C59" s="6">
        <v>10581.5</v>
      </c>
      <c r="D59" s="13">
        <f t="shared" si="0"/>
        <v>6.7455711377085639E-3</v>
      </c>
      <c r="E59" s="7">
        <v>8.66</v>
      </c>
      <c r="F59" s="13">
        <f t="shared" si="1"/>
        <v>9.3240093240093327E-3</v>
      </c>
      <c r="G59" s="7">
        <v>10.42</v>
      </c>
      <c r="H59" s="13">
        <f t="shared" si="2"/>
        <v>3.4756703078450808E-2</v>
      </c>
      <c r="I59" s="7">
        <v>5.97</v>
      </c>
      <c r="J59" s="13">
        <f t="shared" si="3"/>
        <v>2.9310344827586196E-2</v>
      </c>
      <c r="K59" s="8">
        <v>8.0422999999999991</v>
      </c>
      <c r="L59" s="13">
        <f t="shared" si="4"/>
        <v>5.5891767530257637E-3</v>
      </c>
      <c r="N59" s="9"/>
      <c r="R59" s="10"/>
      <c r="S59" s="11"/>
    </row>
    <row r="60" spans="2:19" ht="14.4" customHeight="1" x14ac:dyDescent="0.25">
      <c r="B60" s="15">
        <v>42030</v>
      </c>
      <c r="C60" s="6">
        <v>10696.1</v>
      </c>
      <c r="D60" s="13">
        <f t="shared" si="0"/>
        <v>1.083022255823847E-2</v>
      </c>
      <c r="E60" s="7">
        <v>8.6300000000000008</v>
      </c>
      <c r="F60" s="13">
        <f t="shared" si="1"/>
        <v>-3.464203233256277E-3</v>
      </c>
      <c r="G60" s="7">
        <v>10.51</v>
      </c>
      <c r="H60" s="13">
        <f t="shared" si="2"/>
        <v>8.6372360844529615E-3</v>
      </c>
      <c r="I60" s="7">
        <v>6.21</v>
      </c>
      <c r="J60" s="13">
        <f t="shared" si="3"/>
        <v>4.0201005025125663E-2</v>
      </c>
      <c r="K60" s="8">
        <v>8.0226000000000006</v>
      </c>
      <c r="L60" s="13">
        <f t="shared" si="4"/>
        <v>-2.4495480148711809E-3</v>
      </c>
      <c r="N60" s="9"/>
      <c r="R60" s="10"/>
      <c r="S60" s="11"/>
    </row>
    <row r="61" spans="2:19" ht="14.4" customHeight="1" x14ac:dyDescent="0.25">
      <c r="B61" s="15">
        <v>42031</v>
      </c>
      <c r="C61" s="6">
        <v>10598.9</v>
      </c>
      <c r="D61" s="13">
        <f t="shared" si="0"/>
        <v>-9.087424388328524E-3</v>
      </c>
      <c r="E61" s="7">
        <v>8.5299999999999994</v>
      </c>
      <c r="F61" s="13">
        <f t="shared" si="1"/>
        <v>-1.1587485515643269E-2</v>
      </c>
      <c r="G61" s="7">
        <v>10.65</v>
      </c>
      <c r="H61" s="13">
        <f t="shared" si="2"/>
        <v>1.3320647002854479E-2</v>
      </c>
      <c r="I61" s="7">
        <v>6.05</v>
      </c>
      <c r="J61" s="13">
        <f t="shared" si="3"/>
        <v>-2.5764895330112746E-2</v>
      </c>
      <c r="K61" s="8">
        <v>7.9976000000000003</v>
      </c>
      <c r="L61" s="13">
        <f t="shared" si="4"/>
        <v>-3.1161967441976856E-3</v>
      </c>
      <c r="N61" s="9"/>
      <c r="R61" s="10"/>
      <c r="S61" s="11"/>
    </row>
    <row r="62" spans="2:19" ht="14.4" customHeight="1" x14ac:dyDescent="0.25">
      <c r="B62" s="15">
        <v>42032</v>
      </c>
      <c r="C62" s="6">
        <v>10456.9</v>
      </c>
      <c r="D62" s="13">
        <f t="shared" si="0"/>
        <v>-1.3397616733812E-2</v>
      </c>
      <c r="E62" s="7">
        <v>8.5500000000000007</v>
      </c>
      <c r="F62" s="13">
        <f t="shared" si="1"/>
        <v>2.3446658851115302E-3</v>
      </c>
      <c r="G62" s="7">
        <v>10.68</v>
      </c>
      <c r="H62" s="13">
        <f t="shared" si="2"/>
        <v>2.8169014084506441E-3</v>
      </c>
      <c r="I62" s="7">
        <v>6.01</v>
      </c>
      <c r="J62" s="13">
        <f t="shared" si="3"/>
        <v>-6.6115702479338902E-3</v>
      </c>
      <c r="K62" s="8">
        <v>7.9976000000000003</v>
      </c>
      <c r="L62" s="13">
        <f t="shared" si="4"/>
        <v>0</v>
      </c>
      <c r="N62" s="9"/>
      <c r="R62" s="10"/>
      <c r="S62" s="11"/>
    </row>
    <row r="63" spans="2:19" ht="14.4" customHeight="1" x14ac:dyDescent="0.25">
      <c r="B63" s="15">
        <v>42033</v>
      </c>
      <c r="C63" s="6">
        <v>10507.6</v>
      </c>
      <c r="D63" s="13">
        <f t="shared" si="0"/>
        <v>4.8484732568926476E-3</v>
      </c>
      <c r="E63" s="7">
        <v>8.5299999999999994</v>
      </c>
      <c r="F63" s="13">
        <f t="shared" si="1"/>
        <v>-2.3391812865498655E-3</v>
      </c>
      <c r="G63" s="7">
        <v>10.67</v>
      </c>
      <c r="H63" s="13">
        <f t="shared" si="2"/>
        <v>-9.3632958801496133E-4</v>
      </c>
      <c r="I63" s="7">
        <v>6.25</v>
      </c>
      <c r="J63" s="13">
        <f t="shared" si="3"/>
        <v>3.9933444259567422E-2</v>
      </c>
      <c r="K63" s="8">
        <v>7.9976000000000003</v>
      </c>
      <c r="L63" s="13">
        <f t="shared" si="4"/>
        <v>0</v>
      </c>
      <c r="N63" s="9"/>
      <c r="R63" s="10"/>
      <c r="S63" s="11"/>
    </row>
    <row r="64" spans="2:19" ht="14.4" customHeight="1" x14ac:dyDescent="0.25">
      <c r="B64" s="15">
        <v>42034</v>
      </c>
      <c r="C64" s="6">
        <v>10403.299999999999</v>
      </c>
      <c r="D64" s="13">
        <f t="shared" si="0"/>
        <v>-9.926148692375146E-3</v>
      </c>
      <c r="E64" s="7">
        <v>8.48</v>
      </c>
      <c r="F64" s="13">
        <f t="shared" si="1"/>
        <v>-5.8616647127783042E-3</v>
      </c>
      <c r="G64" s="7">
        <v>11.06</v>
      </c>
      <c r="H64" s="13">
        <f t="shared" si="2"/>
        <v>3.6551077788191243E-2</v>
      </c>
      <c r="I64" s="7">
        <v>6</v>
      </c>
      <c r="J64" s="13">
        <f t="shared" si="3"/>
        <v>-0.04</v>
      </c>
      <c r="K64" s="8">
        <v>7.9886999999999997</v>
      </c>
      <c r="L64" s="13">
        <f t="shared" si="4"/>
        <v>-1.1128338501551183E-3</v>
      </c>
      <c r="N64" s="9"/>
      <c r="R64" s="10"/>
      <c r="S64" s="11"/>
    </row>
    <row r="65" spans="2:19" ht="14.4" customHeight="1" x14ac:dyDescent="0.25">
      <c r="B65" s="15">
        <v>42037</v>
      </c>
      <c r="C65" s="6">
        <v>10328.1</v>
      </c>
      <c r="D65" s="13">
        <f t="shared" si="0"/>
        <v>-7.228475579863977E-3</v>
      </c>
      <c r="E65" s="7">
        <v>8.5299999999999994</v>
      </c>
      <c r="F65" s="13">
        <f t="shared" si="1"/>
        <v>5.8962264150942134E-3</v>
      </c>
      <c r="G65" s="7">
        <v>10.86</v>
      </c>
      <c r="H65" s="13">
        <f t="shared" si="2"/>
        <v>-1.808318264014476E-2</v>
      </c>
      <c r="I65" s="7">
        <v>6.23</v>
      </c>
      <c r="J65" s="13">
        <f t="shared" si="3"/>
        <v>3.8333333333333407E-2</v>
      </c>
      <c r="K65" s="8">
        <v>8.0334000000000003</v>
      </c>
      <c r="L65" s="13">
        <f t="shared" si="4"/>
        <v>5.5954035074543577E-3</v>
      </c>
      <c r="N65" s="9"/>
      <c r="R65" s="10"/>
      <c r="S65" s="11"/>
    </row>
    <row r="66" spans="2:19" ht="14.4" customHeight="1" x14ac:dyDescent="0.25">
      <c r="B66" s="15">
        <v>42038</v>
      </c>
      <c r="C66" s="6">
        <v>10598.2</v>
      </c>
      <c r="D66" s="13">
        <f t="shared" si="0"/>
        <v>2.6151954376894139E-2</v>
      </c>
      <c r="E66" s="7">
        <v>8.52</v>
      </c>
      <c r="F66" s="13">
        <f t="shared" si="1"/>
        <v>-1.172332942555661E-3</v>
      </c>
      <c r="G66" s="7">
        <v>10.52</v>
      </c>
      <c r="H66" s="13">
        <f t="shared" si="2"/>
        <v>-3.1307550644567209E-2</v>
      </c>
      <c r="I66" s="7">
        <v>6.35</v>
      </c>
      <c r="J66" s="13">
        <f t="shared" si="3"/>
        <v>1.9261637239165203E-2</v>
      </c>
      <c r="K66" s="8">
        <v>8.0244</v>
      </c>
      <c r="L66" s="13">
        <f t="shared" si="4"/>
        <v>-1.1203226529240846E-3</v>
      </c>
      <c r="N66" s="9"/>
      <c r="R66" s="10"/>
      <c r="S66" s="11"/>
    </row>
    <row r="67" spans="2:19" ht="14.4" customHeight="1" x14ac:dyDescent="0.25">
      <c r="B67" s="15">
        <v>42039</v>
      </c>
      <c r="C67" s="6">
        <v>10577.8</v>
      </c>
      <c r="D67" s="13">
        <f t="shared" si="0"/>
        <v>-1.9248551640846042E-3</v>
      </c>
      <c r="E67" s="7">
        <v>8.5399999999999991</v>
      </c>
      <c r="F67" s="13">
        <f t="shared" si="1"/>
        <v>2.347417840375537E-3</v>
      </c>
      <c r="G67" s="7">
        <v>10.78</v>
      </c>
      <c r="H67" s="13">
        <f t="shared" si="2"/>
        <v>2.4714828897338385E-2</v>
      </c>
      <c r="I67" s="7">
        <v>6.3</v>
      </c>
      <c r="J67" s="13">
        <f t="shared" si="3"/>
        <v>-7.8740157480314682E-3</v>
      </c>
      <c r="K67" s="8">
        <v>7.9976000000000003</v>
      </c>
      <c r="L67" s="13">
        <f t="shared" si="4"/>
        <v>-3.3398135686156863E-3</v>
      </c>
      <c r="R67" s="10"/>
    </row>
    <row r="68" spans="2:19" ht="14.4" customHeight="1" x14ac:dyDescent="0.25">
      <c r="B68" s="15">
        <v>42040</v>
      </c>
      <c r="C68" s="6">
        <v>10535.5</v>
      </c>
      <c r="D68" s="13">
        <f t="shared" si="0"/>
        <v>-3.9989411786949345E-3</v>
      </c>
      <c r="E68" s="7">
        <v>8.59</v>
      </c>
      <c r="F68" s="13">
        <f t="shared" si="1"/>
        <v>5.8548009367682336E-3</v>
      </c>
      <c r="G68" s="7">
        <v>10.88</v>
      </c>
      <c r="H68" s="13">
        <f t="shared" si="2"/>
        <v>9.2764378478665515E-3</v>
      </c>
      <c r="I68" s="7">
        <v>6.19</v>
      </c>
      <c r="J68" s="13">
        <f t="shared" si="3"/>
        <v>-1.7460317460317371E-2</v>
      </c>
      <c r="K68" s="8">
        <v>7.9976000000000003</v>
      </c>
      <c r="L68" s="13">
        <f t="shared" si="4"/>
        <v>0</v>
      </c>
      <c r="N68" s="9"/>
      <c r="R68" s="10"/>
      <c r="S68" s="11"/>
    </row>
    <row r="69" spans="2:19" ht="14.4" customHeight="1" x14ac:dyDescent="0.25">
      <c r="B69" s="15">
        <v>42041</v>
      </c>
      <c r="C69" s="6">
        <v>10573.1</v>
      </c>
      <c r="D69" s="13">
        <f t="shared" si="0"/>
        <v>3.5688861468369192E-3</v>
      </c>
      <c r="E69" s="7">
        <v>8.6999999999999993</v>
      </c>
      <c r="F69" s="13">
        <f t="shared" si="1"/>
        <v>1.2805587892898653E-2</v>
      </c>
      <c r="G69" s="7">
        <v>10.58</v>
      </c>
      <c r="H69" s="13">
        <f t="shared" si="2"/>
        <v>-2.7573529411764768E-2</v>
      </c>
      <c r="I69" s="7">
        <v>6.14</v>
      </c>
      <c r="J69" s="13">
        <f t="shared" si="3"/>
        <v>-8.0775444264944603E-3</v>
      </c>
      <c r="K69" s="8">
        <v>8.2568000000000001</v>
      </c>
      <c r="L69" s="13">
        <f t="shared" si="4"/>
        <v>3.2409722916875043E-2</v>
      </c>
      <c r="N69" s="9"/>
      <c r="R69" s="10"/>
      <c r="S69" s="11"/>
    </row>
    <row r="70" spans="2:19" ht="14.4" customHeight="1" x14ac:dyDescent="0.25">
      <c r="B70" s="15">
        <v>42044</v>
      </c>
      <c r="C70" s="6">
        <v>10364.9</v>
      </c>
      <c r="D70" s="13">
        <f t="shared" si="0"/>
        <v>-1.9691481211754427E-2</v>
      </c>
      <c r="E70" s="7">
        <v>8.6999999999999993</v>
      </c>
      <c r="F70" s="13">
        <f t="shared" si="1"/>
        <v>0</v>
      </c>
      <c r="G70" s="7">
        <v>10.61</v>
      </c>
      <c r="H70" s="13">
        <f t="shared" si="2"/>
        <v>2.8355387523628884E-3</v>
      </c>
      <c r="I70" s="7">
        <v>6.01</v>
      </c>
      <c r="J70" s="13">
        <f t="shared" si="3"/>
        <v>-2.117263843648207E-2</v>
      </c>
      <c r="K70" s="8">
        <v>8.3550000000000004</v>
      </c>
      <c r="L70" s="13">
        <f t="shared" si="4"/>
        <v>1.1893227400445728E-2</v>
      </c>
      <c r="N70" s="9"/>
      <c r="R70" s="10"/>
      <c r="S70" s="11"/>
    </row>
    <row r="71" spans="2:19" ht="14.4" customHeight="1" x14ac:dyDescent="0.25">
      <c r="B71" s="15">
        <v>42045</v>
      </c>
      <c r="C71" s="6">
        <v>10500.1</v>
      </c>
      <c r="D71" s="13">
        <f t="shared" si="0"/>
        <v>1.3044023579581157E-2</v>
      </c>
      <c r="E71" s="7">
        <v>8.84</v>
      </c>
      <c r="F71" s="13">
        <f t="shared" si="1"/>
        <v>1.6091954022988571E-2</v>
      </c>
      <c r="G71" s="7">
        <v>10.64</v>
      </c>
      <c r="H71" s="13">
        <f t="shared" si="2"/>
        <v>2.8275212064091553E-3</v>
      </c>
      <c r="I71" s="7">
        <v>6.03</v>
      </c>
      <c r="J71" s="13">
        <f t="shared" si="3"/>
        <v>3.3277870216306925E-3</v>
      </c>
      <c r="K71" s="8">
        <v>8.3818999999999999</v>
      </c>
      <c r="L71" s="13">
        <f t="shared" si="4"/>
        <v>3.2196289646917388E-3</v>
      </c>
      <c r="N71" s="9"/>
      <c r="R71" s="10"/>
      <c r="S71" s="11"/>
    </row>
    <row r="72" spans="2:19" ht="14.4" customHeight="1" x14ac:dyDescent="0.25">
      <c r="B72" s="15">
        <v>42046</v>
      </c>
      <c r="C72" s="6">
        <v>10364.799999999999</v>
      </c>
      <c r="D72" s="13">
        <f t="shared" si="0"/>
        <v>-1.2885591565794715E-2</v>
      </c>
      <c r="E72" s="7">
        <v>8.6999999999999993</v>
      </c>
      <c r="F72" s="13">
        <f t="shared" si="1"/>
        <v>-1.5837104072398255E-2</v>
      </c>
      <c r="G72" s="7">
        <v>10.7</v>
      </c>
      <c r="H72" s="13">
        <f t="shared" si="2"/>
        <v>5.6390977443607814E-3</v>
      </c>
      <c r="I72" s="7">
        <v>5.88</v>
      </c>
      <c r="J72" s="13">
        <f t="shared" si="3"/>
        <v>-2.487562189054732E-2</v>
      </c>
      <c r="K72" s="8">
        <v>8.3908000000000005</v>
      </c>
      <c r="L72" s="13">
        <f t="shared" si="4"/>
        <v>1.0618117610566309E-3</v>
      </c>
      <c r="N72" s="9"/>
      <c r="R72" s="10"/>
      <c r="S72" s="11"/>
    </row>
    <row r="73" spans="2:19" ht="14.4" customHeight="1" x14ac:dyDescent="0.25">
      <c r="B73" s="15">
        <v>42047</v>
      </c>
      <c r="C73" s="6">
        <v>10562.2</v>
      </c>
      <c r="D73" s="13">
        <f t="shared" si="0"/>
        <v>1.9045230009262261E-2</v>
      </c>
      <c r="E73" s="7">
        <v>8.89</v>
      </c>
      <c r="F73" s="13">
        <f t="shared" si="1"/>
        <v>2.1839080459770264E-2</v>
      </c>
      <c r="G73" s="7">
        <v>10.89</v>
      </c>
      <c r="H73" s="13">
        <f t="shared" si="2"/>
        <v>1.7757009345794512E-2</v>
      </c>
      <c r="I73" s="7">
        <v>6.02</v>
      </c>
      <c r="J73" s="13">
        <f t="shared" si="3"/>
        <v>2.3809523809523756E-2</v>
      </c>
      <c r="K73" s="8">
        <v>8.3103999999999996</v>
      </c>
      <c r="L73" s="13">
        <f t="shared" si="4"/>
        <v>-9.5819230585880866E-3</v>
      </c>
      <c r="N73" s="9"/>
      <c r="R73" s="10"/>
      <c r="S73" s="11"/>
    </row>
    <row r="74" spans="2:19" ht="14.4" customHeight="1" x14ac:dyDescent="0.25">
      <c r="B74" s="15">
        <v>42048</v>
      </c>
      <c r="C74" s="6">
        <v>10739.5</v>
      </c>
      <c r="D74" s="13">
        <f t="shared" si="0"/>
        <v>1.6786275586525463E-2</v>
      </c>
      <c r="E74" s="7">
        <v>8.92</v>
      </c>
      <c r="F74" s="13">
        <f t="shared" si="1"/>
        <v>3.3745781777277119E-3</v>
      </c>
      <c r="G74" s="7">
        <v>10.81</v>
      </c>
      <c r="H74" s="13">
        <f t="shared" si="2"/>
        <v>-7.3461891643709885E-3</v>
      </c>
      <c r="I74" s="7">
        <v>6.09</v>
      </c>
      <c r="J74" s="13">
        <f t="shared" si="3"/>
        <v>1.1627906976744234E-2</v>
      </c>
      <c r="K74" s="8">
        <v>8.3550000000000004</v>
      </c>
      <c r="L74" s="13">
        <f t="shared" si="4"/>
        <v>5.3667693492492376E-3</v>
      </c>
      <c r="N74" s="9"/>
      <c r="R74" s="10"/>
      <c r="S74" s="11"/>
    </row>
    <row r="75" spans="2:19" ht="14.4" customHeight="1" x14ac:dyDescent="0.25">
      <c r="B75" s="15">
        <v>42051</v>
      </c>
      <c r="C75" s="6">
        <v>10689.5</v>
      </c>
      <c r="D75" s="13">
        <f t="shared" si="0"/>
        <v>-4.6557102285953722E-3</v>
      </c>
      <c r="E75" s="7">
        <v>8.98</v>
      </c>
      <c r="F75" s="13">
        <f t="shared" si="1"/>
        <v>6.7264573991031949E-3</v>
      </c>
      <c r="G75" s="7">
        <v>10.69</v>
      </c>
      <c r="H75" s="13">
        <f t="shared" si="2"/>
        <v>-1.1100832562442275E-2</v>
      </c>
      <c r="I75" s="7">
        <v>6.02</v>
      </c>
      <c r="J75" s="13">
        <f t="shared" si="3"/>
        <v>-1.1494252873563265E-2</v>
      </c>
      <c r="K75" s="8">
        <v>8.3550000000000004</v>
      </c>
      <c r="L75" s="13">
        <f t="shared" si="4"/>
        <v>0</v>
      </c>
      <c r="N75" s="9"/>
      <c r="R75" s="10"/>
      <c r="S75" s="11"/>
    </row>
    <row r="76" spans="2:19" ht="14.4" customHeight="1" x14ac:dyDescent="0.25">
      <c r="B76" s="15">
        <v>42052</v>
      </c>
      <c r="C76" s="6">
        <v>10698</v>
      </c>
      <c r="D76" s="13">
        <f t="shared" si="0"/>
        <v>7.9517283315402962E-4</v>
      </c>
      <c r="E76" s="7">
        <v>8.94</v>
      </c>
      <c r="F76" s="13">
        <f t="shared" si="1"/>
        <v>-4.4543429844099026E-3</v>
      </c>
      <c r="G76" s="7">
        <v>10.61</v>
      </c>
      <c r="H76" s="13">
        <f t="shared" si="2"/>
        <v>-7.4836295603367704E-3</v>
      </c>
      <c r="I76" s="7">
        <v>5.99</v>
      </c>
      <c r="J76" s="13">
        <f t="shared" si="3"/>
        <v>-4.9833887043188307E-3</v>
      </c>
      <c r="K76" s="8">
        <v>8.3460999999999999</v>
      </c>
      <c r="L76" s="13">
        <f t="shared" si="4"/>
        <v>-1.0652304009575791E-3</v>
      </c>
      <c r="N76" s="9"/>
      <c r="R76" s="10"/>
      <c r="S76" s="11"/>
    </row>
    <row r="77" spans="2:19" ht="14.4" customHeight="1" x14ac:dyDescent="0.25">
      <c r="B77" s="15">
        <v>42053</v>
      </c>
      <c r="C77" s="6">
        <v>10805.3</v>
      </c>
      <c r="D77" s="13">
        <f t="shared" si="0"/>
        <v>1.0029912133108925E-2</v>
      </c>
      <c r="E77" s="7">
        <v>9.06</v>
      </c>
      <c r="F77" s="13">
        <f t="shared" si="1"/>
        <v>1.3422818791946421E-2</v>
      </c>
      <c r="G77" s="7">
        <v>10.95</v>
      </c>
      <c r="H77" s="13">
        <f t="shared" si="2"/>
        <v>3.2045240339302533E-2</v>
      </c>
      <c r="I77" s="7">
        <v>6.06</v>
      </c>
      <c r="J77" s="13">
        <f t="shared" si="3"/>
        <v>1.1686143572620935E-2</v>
      </c>
      <c r="K77" s="8">
        <v>8.2916000000000007</v>
      </c>
      <c r="L77" s="13">
        <f t="shared" si="4"/>
        <v>-6.529996046057333E-3</v>
      </c>
      <c r="N77" s="9"/>
      <c r="R77" s="10"/>
      <c r="S77" s="11"/>
    </row>
    <row r="78" spans="2:19" ht="14.4" customHeight="1" x14ac:dyDescent="0.25">
      <c r="B78" s="15">
        <v>42054</v>
      </c>
      <c r="C78" s="6">
        <v>10910.4</v>
      </c>
      <c r="D78" s="13">
        <f t="shared" si="0"/>
        <v>9.7267081894996318E-3</v>
      </c>
      <c r="E78" s="7">
        <v>9.14</v>
      </c>
      <c r="F78" s="13">
        <f t="shared" si="1"/>
        <v>8.8300220750551946E-3</v>
      </c>
      <c r="G78" s="7">
        <v>10.86</v>
      </c>
      <c r="H78" s="13">
        <f t="shared" si="2"/>
        <v>-8.2191780821917679E-3</v>
      </c>
      <c r="I78" s="7">
        <v>6.3</v>
      </c>
      <c r="J78" s="13">
        <f t="shared" si="3"/>
        <v>3.9603960396039639E-2</v>
      </c>
      <c r="K78" s="8">
        <v>8.3103999999999996</v>
      </c>
      <c r="L78" s="13">
        <f t="shared" si="4"/>
        <v>2.2673549134061962E-3</v>
      </c>
      <c r="N78" s="9"/>
      <c r="R78" s="10"/>
      <c r="S78" s="11"/>
    </row>
    <row r="79" spans="2:19" ht="14.4" customHeight="1" x14ac:dyDescent="0.25">
      <c r="B79" s="15">
        <v>42055</v>
      </c>
      <c r="C79" s="6">
        <v>10879.3</v>
      </c>
      <c r="D79" s="13">
        <f t="shared" si="0"/>
        <v>-2.8504912743804412E-3</v>
      </c>
      <c r="E79" s="7">
        <v>9.18</v>
      </c>
      <c r="F79" s="13">
        <f t="shared" si="1"/>
        <v>4.3763676148795561E-3</v>
      </c>
      <c r="G79" s="7">
        <v>10.69</v>
      </c>
      <c r="H79" s="13">
        <f t="shared" si="2"/>
        <v>-1.5653775322283604E-2</v>
      </c>
      <c r="I79" s="7">
        <v>6.3</v>
      </c>
      <c r="J79" s="13">
        <f t="shared" si="3"/>
        <v>0</v>
      </c>
      <c r="K79" s="8">
        <v>8.4176000000000002</v>
      </c>
      <c r="L79" s="13">
        <f t="shared" si="4"/>
        <v>1.2899499422410549E-2</v>
      </c>
      <c r="N79" s="9"/>
      <c r="R79" s="10"/>
      <c r="S79" s="11"/>
    </row>
    <row r="80" spans="2:19" ht="14.4" customHeight="1" x14ac:dyDescent="0.25">
      <c r="B80" s="15">
        <v>42058</v>
      </c>
      <c r="C80" s="6">
        <v>10990.1</v>
      </c>
      <c r="D80" s="13">
        <f t="shared" si="0"/>
        <v>1.0184478780804014E-2</v>
      </c>
      <c r="E80" s="7">
        <v>9.18</v>
      </c>
      <c r="F80" s="13">
        <f t="shared" si="1"/>
        <v>0</v>
      </c>
      <c r="G80" s="7">
        <v>10.63</v>
      </c>
      <c r="H80" s="13">
        <f t="shared" si="2"/>
        <v>-5.6127221702524533E-3</v>
      </c>
      <c r="I80" s="7">
        <v>6.31</v>
      </c>
      <c r="J80" s="13">
        <f t="shared" si="3"/>
        <v>1.5873015873015535E-3</v>
      </c>
      <c r="K80" s="8">
        <v>8.4176000000000002</v>
      </c>
      <c r="L80" s="13">
        <f t="shared" si="4"/>
        <v>0</v>
      </c>
      <c r="N80" s="9"/>
      <c r="R80" s="10"/>
      <c r="S80" s="11"/>
    </row>
    <row r="81" spans="2:19" ht="14.4" customHeight="1" x14ac:dyDescent="0.25">
      <c r="B81" s="15">
        <v>42059</v>
      </c>
      <c r="C81" s="6">
        <v>11064.5</v>
      </c>
      <c r="D81" s="13">
        <f t="shared" si="0"/>
        <v>6.7697291198441905E-3</v>
      </c>
      <c r="E81" s="7">
        <v>9.34</v>
      </c>
      <c r="F81" s="13">
        <f t="shared" si="1"/>
        <v>1.7429193899782151E-2</v>
      </c>
      <c r="G81" s="7">
        <v>10.7</v>
      </c>
      <c r="H81" s="13">
        <f t="shared" si="2"/>
        <v>6.5851364063968486E-3</v>
      </c>
      <c r="I81" s="7">
        <v>6.41</v>
      </c>
      <c r="J81" s="13">
        <f t="shared" si="3"/>
        <v>1.5847860538827342E-2</v>
      </c>
      <c r="K81" s="8">
        <v>8.3908000000000005</v>
      </c>
      <c r="L81" s="13">
        <f t="shared" si="4"/>
        <v>-3.1838053601976469E-3</v>
      </c>
      <c r="N81" s="9"/>
      <c r="R81" s="10"/>
      <c r="S81" s="11"/>
    </row>
    <row r="82" spans="2:19" ht="14.4" customHeight="1" x14ac:dyDescent="0.25">
      <c r="B82" s="15">
        <v>42060</v>
      </c>
      <c r="C82" s="6">
        <v>11049.5</v>
      </c>
      <c r="D82" s="13">
        <f t="shared" si="0"/>
        <v>-1.3556871074156085E-3</v>
      </c>
      <c r="E82" s="7">
        <v>9.82</v>
      </c>
      <c r="F82" s="13">
        <f t="shared" si="1"/>
        <v>5.1391862955032168E-2</v>
      </c>
      <c r="G82" s="7">
        <v>10.72</v>
      </c>
      <c r="H82" s="13">
        <f t="shared" si="2"/>
        <v>1.8691588785047992E-3</v>
      </c>
      <c r="I82" s="7">
        <v>6.38</v>
      </c>
      <c r="J82" s="13">
        <f t="shared" si="3"/>
        <v>-4.6801872074883379E-3</v>
      </c>
      <c r="K82" s="8">
        <v>8.3371999999999993</v>
      </c>
      <c r="L82" s="13">
        <f t="shared" si="4"/>
        <v>-6.3879487057254608E-3</v>
      </c>
      <c r="N82" s="9"/>
      <c r="R82" s="10"/>
      <c r="S82" s="11"/>
    </row>
    <row r="83" spans="2:19" ht="14.4" customHeight="1" x14ac:dyDescent="0.25">
      <c r="B83" s="15">
        <v>42061</v>
      </c>
      <c r="C83" s="6">
        <v>11139.5</v>
      </c>
      <c r="D83" s="13">
        <f t="shared" ref="D83:D146" si="5">(C83-C82)/C82</f>
        <v>8.1451649395900272E-3</v>
      </c>
      <c r="E83" s="7">
        <v>9.52</v>
      </c>
      <c r="F83" s="13">
        <f t="shared" ref="F83:F146" si="6">(E83-E82)/E82</f>
        <v>-3.0549898167006182E-2</v>
      </c>
      <c r="G83" s="7">
        <v>10.86</v>
      </c>
      <c r="H83" s="13">
        <f t="shared" ref="H83:H146" si="7">(G83-G82)/G82</f>
        <v>1.30597014925372E-2</v>
      </c>
      <c r="I83" s="7">
        <v>6.72</v>
      </c>
      <c r="J83" s="13">
        <f t="shared" ref="J83:J146" si="8">(I83-I82)/I82</f>
        <v>5.329153605015672E-2</v>
      </c>
      <c r="K83" s="8">
        <v>8.7660999999999998</v>
      </c>
      <c r="L83" s="13">
        <f t="shared" ref="L83:L146" si="9">(K83-K82)/K82</f>
        <v>5.1444129923715463E-2</v>
      </c>
      <c r="N83" s="9"/>
      <c r="R83" s="10"/>
      <c r="S83" s="11"/>
    </row>
    <row r="84" spans="2:19" ht="14.4" customHeight="1" x14ac:dyDescent="0.25">
      <c r="B84" s="15">
        <v>42062</v>
      </c>
      <c r="C84" s="6">
        <v>11178.3</v>
      </c>
      <c r="D84" s="13">
        <f t="shared" si="5"/>
        <v>3.4831006777682368E-3</v>
      </c>
      <c r="E84" s="7">
        <v>9.58</v>
      </c>
      <c r="F84" s="13">
        <f t="shared" si="6"/>
        <v>6.3025210084034135E-3</v>
      </c>
      <c r="G84" s="7">
        <v>11.14</v>
      </c>
      <c r="H84" s="13">
        <f t="shared" si="7"/>
        <v>2.5782688766114288E-2</v>
      </c>
      <c r="I84" s="7">
        <v>6.55</v>
      </c>
      <c r="J84" s="13">
        <f t="shared" si="8"/>
        <v>-2.5297619047619038E-2</v>
      </c>
      <c r="K84" s="8">
        <v>9.1860999999999997</v>
      </c>
      <c r="L84" s="13">
        <f t="shared" si="9"/>
        <v>4.7911842210332983E-2</v>
      </c>
      <c r="N84" s="9"/>
      <c r="R84" s="10"/>
      <c r="S84" s="11"/>
    </row>
    <row r="85" spans="2:19" ht="14.4" customHeight="1" x14ac:dyDescent="0.25">
      <c r="B85" s="15">
        <v>42065</v>
      </c>
      <c r="C85" s="6">
        <v>11178.5</v>
      </c>
      <c r="D85" s="13">
        <f t="shared" si="5"/>
        <v>1.7891808235664423E-5</v>
      </c>
      <c r="E85" s="7">
        <v>9.66</v>
      </c>
      <c r="F85" s="13">
        <f t="shared" si="6"/>
        <v>8.3507306889352897E-3</v>
      </c>
      <c r="G85" s="7">
        <v>11.23</v>
      </c>
      <c r="H85" s="13">
        <f t="shared" si="7"/>
        <v>8.0789946140035779E-3</v>
      </c>
      <c r="I85" s="7">
        <v>6.52</v>
      </c>
      <c r="J85" s="13">
        <f t="shared" si="8"/>
        <v>-4.5801526717557635E-3</v>
      </c>
      <c r="K85" s="8">
        <v>9.1547999999999998</v>
      </c>
      <c r="L85" s="13">
        <f t="shared" si="9"/>
        <v>-3.4073219320494971E-3</v>
      </c>
      <c r="N85" s="9"/>
      <c r="R85" s="10"/>
      <c r="S85" s="11"/>
    </row>
    <row r="86" spans="2:19" ht="14.4" customHeight="1" x14ac:dyDescent="0.25">
      <c r="B86" s="15">
        <v>42066</v>
      </c>
      <c r="C86" s="6">
        <v>11014.7</v>
      </c>
      <c r="D86" s="13">
        <f t="shared" si="5"/>
        <v>-1.4653128773985712E-2</v>
      </c>
      <c r="E86" s="7">
        <v>9.66</v>
      </c>
      <c r="F86" s="13">
        <f t="shared" si="6"/>
        <v>0</v>
      </c>
      <c r="G86" s="7">
        <v>11.31</v>
      </c>
      <c r="H86" s="13">
        <f t="shared" si="7"/>
        <v>7.1237756010685722E-3</v>
      </c>
      <c r="I86" s="7">
        <v>6.35</v>
      </c>
      <c r="J86" s="13">
        <f t="shared" si="8"/>
        <v>-2.6073619631901832E-2</v>
      </c>
      <c r="K86" s="8">
        <v>9.2888000000000002</v>
      </c>
      <c r="L86" s="13">
        <f t="shared" si="9"/>
        <v>1.4637130248612787E-2</v>
      </c>
      <c r="N86" s="9"/>
      <c r="R86" s="10"/>
      <c r="S86" s="11"/>
    </row>
    <row r="87" spans="2:19" ht="14.4" customHeight="1" x14ac:dyDescent="0.25">
      <c r="B87" s="15">
        <v>42067</v>
      </c>
      <c r="C87" s="6">
        <v>11051.3</v>
      </c>
      <c r="D87" s="13">
        <f t="shared" si="5"/>
        <v>3.3228322151305566E-3</v>
      </c>
      <c r="E87" s="7">
        <v>9.58</v>
      </c>
      <c r="F87" s="13">
        <f t="shared" si="6"/>
        <v>-8.2815734989648108E-3</v>
      </c>
      <c r="G87" s="7">
        <v>11.19</v>
      </c>
      <c r="H87" s="13">
        <f t="shared" si="7"/>
        <v>-1.0610079575596905E-2</v>
      </c>
      <c r="I87" s="7">
        <v>6.3</v>
      </c>
      <c r="J87" s="13">
        <f t="shared" si="8"/>
        <v>-7.8740157480314682E-3</v>
      </c>
      <c r="K87" s="8">
        <v>9.1414000000000009</v>
      </c>
      <c r="L87" s="13">
        <f t="shared" si="9"/>
        <v>-1.5868572905003802E-2</v>
      </c>
      <c r="N87" s="9"/>
      <c r="R87" s="10"/>
      <c r="S87" s="11"/>
    </row>
    <row r="88" spans="2:19" ht="14.4" customHeight="1" x14ac:dyDescent="0.25">
      <c r="B88" s="15">
        <v>42068</v>
      </c>
      <c r="C88" s="6">
        <v>11124.4</v>
      </c>
      <c r="D88" s="13">
        <f t="shared" si="5"/>
        <v>6.6146064263933081E-3</v>
      </c>
      <c r="E88" s="7">
        <v>9.65</v>
      </c>
      <c r="F88" s="13">
        <f t="shared" si="6"/>
        <v>7.3068893528184008E-3</v>
      </c>
      <c r="G88" s="7">
        <v>11.19</v>
      </c>
      <c r="H88" s="13">
        <f t="shared" si="7"/>
        <v>0</v>
      </c>
      <c r="I88" s="7">
        <v>6.36</v>
      </c>
      <c r="J88" s="13">
        <f t="shared" si="8"/>
        <v>9.5238095238096027E-3</v>
      </c>
      <c r="K88" s="8">
        <v>9.2576000000000001</v>
      </c>
      <c r="L88" s="13">
        <f t="shared" si="9"/>
        <v>1.2711400879515083E-2</v>
      </c>
      <c r="N88" s="9"/>
      <c r="R88" s="10"/>
      <c r="S88" s="11"/>
    </row>
    <row r="89" spans="2:19" ht="14.4" customHeight="1" x14ac:dyDescent="0.25">
      <c r="B89" s="15">
        <v>42069</v>
      </c>
      <c r="C89" s="6">
        <v>11091.9</v>
      </c>
      <c r="D89" s="13">
        <f t="shared" si="5"/>
        <v>-2.9215058789687533E-3</v>
      </c>
      <c r="E89" s="7">
        <v>9.59</v>
      </c>
      <c r="F89" s="13">
        <f t="shared" si="6"/>
        <v>-6.2176165803109317E-3</v>
      </c>
      <c r="G89" s="7">
        <v>11.17</v>
      </c>
      <c r="H89" s="13">
        <f t="shared" si="7"/>
        <v>-1.7873100983020174E-3</v>
      </c>
      <c r="I89" s="7">
        <v>6.5</v>
      </c>
      <c r="J89" s="13">
        <f t="shared" si="8"/>
        <v>2.2012578616352151E-2</v>
      </c>
      <c r="K89" s="8">
        <v>9.1369000000000007</v>
      </c>
      <c r="L89" s="13">
        <f t="shared" si="9"/>
        <v>-1.3037936398202488E-2</v>
      </c>
      <c r="N89" s="9"/>
      <c r="R89" s="10"/>
      <c r="S89" s="11"/>
    </row>
    <row r="90" spans="2:19" ht="14.4" customHeight="1" x14ac:dyDescent="0.25">
      <c r="B90" s="15">
        <v>42072</v>
      </c>
      <c r="C90" s="6">
        <v>11054.2</v>
      </c>
      <c r="D90" s="13">
        <f t="shared" si="5"/>
        <v>-3.3988766577411362E-3</v>
      </c>
      <c r="E90" s="7">
        <v>9.57</v>
      </c>
      <c r="F90" s="13">
        <f t="shared" si="6"/>
        <v>-2.085505735140727E-3</v>
      </c>
      <c r="G90" s="7">
        <v>11.19</v>
      </c>
      <c r="H90" s="13">
        <f t="shared" si="7"/>
        <v>1.7905102954341606E-3</v>
      </c>
      <c r="I90" s="7">
        <v>6.25</v>
      </c>
      <c r="J90" s="13">
        <f t="shared" si="8"/>
        <v>-3.8461538461538464E-2</v>
      </c>
      <c r="K90" s="8">
        <v>8.9268999999999998</v>
      </c>
      <c r="L90" s="13">
        <f t="shared" si="9"/>
        <v>-2.2983725333537725E-2</v>
      </c>
      <c r="N90" s="9"/>
      <c r="R90" s="10"/>
      <c r="S90" s="11"/>
    </row>
    <row r="91" spans="2:19" ht="14.4" customHeight="1" x14ac:dyDescent="0.25">
      <c r="B91" s="15">
        <v>42073</v>
      </c>
      <c r="C91" s="6">
        <v>10902.2</v>
      </c>
      <c r="D91" s="13">
        <f t="shared" si="5"/>
        <v>-1.3750429700928154E-2</v>
      </c>
      <c r="E91" s="7">
        <v>9.58</v>
      </c>
      <c r="F91" s="13">
        <f t="shared" si="6"/>
        <v>1.0449320794148158E-3</v>
      </c>
      <c r="G91" s="7">
        <v>11.25</v>
      </c>
      <c r="H91" s="13">
        <f t="shared" si="7"/>
        <v>5.3619302949062106E-3</v>
      </c>
      <c r="I91" s="7">
        <v>6.12</v>
      </c>
      <c r="J91" s="13">
        <f t="shared" si="8"/>
        <v>-2.0799999999999982E-2</v>
      </c>
      <c r="K91" s="8">
        <v>8.9359000000000002</v>
      </c>
      <c r="L91" s="13">
        <f t="shared" si="9"/>
        <v>1.0081887329308429E-3</v>
      </c>
      <c r="N91" s="9"/>
      <c r="R91" s="10"/>
      <c r="S91" s="11"/>
    </row>
    <row r="92" spans="2:19" ht="14.4" customHeight="1" x14ac:dyDescent="0.25">
      <c r="B92" s="15">
        <v>42074</v>
      </c>
      <c r="C92" s="6">
        <v>11021.8</v>
      </c>
      <c r="D92" s="13">
        <f t="shared" si="5"/>
        <v>1.0970262882720785E-2</v>
      </c>
      <c r="E92" s="7">
        <v>9.61</v>
      </c>
      <c r="F92" s="13">
        <f t="shared" si="6"/>
        <v>3.131524008350664E-3</v>
      </c>
      <c r="G92" s="7">
        <v>11.26</v>
      </c>
      <c r="H92" s="13">
        <f t="shared" si="7"/>
        <v>8.8888888888886996E-4</v>
      </c>
      <c r="I92" s="7">
        <v>6.14</v>
      </c>
      <c r="J92" s="13">
        <f t="shared" si="8"/>
        <v>3.2679738562090806E-3</v>
      </c>
      <c r="K92" s="8">
        <v>8.9207000000000001</v>
      </c>
      <c r="L92" s="13">
        <f t="shared" si="9"/>
        <v>-1.701003816067783E-3</v>
      </c>
    </row>
    <row r="93" spans="2:19" ht="14.4" customHeight="1" x14ac:dyDescent="0.25">
      <c r="B93" s="15">
        <v>42075</v>
      </c>
      <c r="C93" s="6">
        <v>11011.8</v>
      </c>
      <c r="D93" s="13">
        <f t="shared" si="5"/>
        <v>-9.0729281968462505E-4</v>
      </c>
      <c r="E93" s="7">
        <v>9.66</v>
      </c>
      <c r="F93" s="13">
        <f t="shared" si="6"/>
        <v>5.2029136316337895E-3</v>
      </c>
      <c r="G93" s="7">
        <v>11.42</v>
      </c>
      <c r="H93" s="13">
        <f t="shared" si="7"/>
        <v>1.4209591474245128E-2</v>
      </c>
      <c r="I93" s="7">
        <v>6.06</v>
      </c>
      <c r="J93" s="13">
        <f t="shared" si="8"/>
        <v>-1.3029315960912065E-2</v>
      </c>
      <c r="K93" s="8">
        <v>8.9179999999999993</v>
      </c>
      <c r="L93" s="13">
        <f t="shared" si="9"/>
        <v>-3.0266683107836974E-4</v>
      </c>
      <c r="N93" s="9"/>
      <c r="R93" s="10"/>
      <c r="S93" s="11"/>
    </row>
    <row r="94" spans="2:19" ht="14.4" customHeight="1" x14ac:dyDescent="0.25">
      <c r="B94" s="15">
        <v>42076</v>
      </c>
      <c r="C94" s="6">
        <v>11033.8</v>
      </c>
      <c r="D94" s="13">
        <f t="shared" si="5"/>
        <v>1.9978568444759259E-3</v>
      </c>
      <c r="E94" s="7">
        <v>9.74</v>
      </c>
      <c r="F94" s="13">
        <f t="shared" si="6"/>
        <v>8.2815734989648108E-3</v>
      </c>
      <c r="G94" s="7">
        <v>11.5</v>
      </c>
      <c r="H94" s="13">
        <f t="shared" si="7"/>
        <v>7.0052539404553476E-3</v>
      </c>
      <c r="I94" s="7">
        <v>6.04</v>
      </c>
      <c r="J94" s="13">
        <f t="shared" si="8"/>
        <v>-3.3003300330032301E-3</v>
      </c>
      <c r="K94" s="8">
        <v>8.8823000000000008</v>
      </c>
      <c r="L94" s="13">
        <f t="shared" si="9"/>
        <v>-4.0031397174252652E-3</v>
      </c>
      <c r="N94" s="9"/>
      <c r="R94" s="10"/>
      <c r="S94" s="11"/>
    </row>
    <row r="95" spans="2:19" ht="14.4" customHeight="1" x14ac:dyDescent="0.25">
      <c r="B95" s="15">
        <v>42079</v>
      </c>
      <c r="C95" s="6">
        <v>11114.7</v>
      </c>
      <c r="D95" s="13">
        <f t="shared" si="5"/>
        <v>7.3320161685005584E-3</v>
      </c>
      <c r="E95" s="7">
        <v>9.82</v>
      </c>
      <c r="F95" s="13">
        <f t="shared" si="6"/>
        <v>8.2135523613963111E-3</v>
      </c>
      <c r="G95" s="7">
        <v>11.58</v>
      </c>
      <c r="H95" s="13">
        <f t="shared" si="7"/>
        <v>6.9565217391304411E-3</v>
      </c>
      <c r="I95" s="7">
        <v>6.07</v>
      </c>
      <c r="J95" s="13">
        <f t="shared" si="8"/>
        <v>4.966887417218584E-3</v>
      </c>
      <c r="K95" s="8">
        <v>8.9359000000000002</v>
      </c>
      <c r="L95" s="13">
        <f t="shared" si="9"/>
        <v>6.0344730531505832E-3</v>
      </c>
      <c r="N95" s="9"/>
      <c r="R95" s="10"/>
      <c r="S95" s="11"/>
    </row>
    <row r="96" spans="2:19" ht="14.4" customHeight="1" x14ac:dyDescent="0.25">
      <c r="B96" s="15">
        <v>42080</v>
      </c>
      <c r="C96" s="6">
        <v>11028.1</v>
      </c>
      <c r="D96" s="13">
        <f t="shared" si="5"/>
        <v>-7.7914833508776985E-3</v>
      </c>
      <c r="E96" s="7">
        <v>9.82</v>
      </c>
      <c r="F96" s="13">
        <f t="shared" si="6"/>
        <v>0</v>
      </c>
      <c r="G96" s="7">
        <v>11.45</v>
      </c>
      <c r="H96" s="13">
        <f t="shared" si="7"/>
        <v>-1.1226252158894714E-2</v>
      </c>
      <c r="I96" s="7">
        <v>6.02</v>
      </c>
      <c r="J96" s="13">
        <f t="shared" si="8"/>
        <v>-8.2372322899506925E-3</v>
      </c>
      <c r="K96" s="8">
        <v>8.9359000000000002</v>
      </c>
      <c r="L96" s="13">
        <f t="shared" si="9"/>
        <v>0</v>
      </c>
      <c r="N96" s="9"/>
      <c r="R96" s="10"/>
      <c r="S96" s="11"/>
    </row>
    <row r="97" spans="2:19" ht="14.4" customHeight="1" x14ac:dyDescent="0.25">
      <c r="B97" s="15">
        <v>42081</v>
      </c>
      <c r="C97" s="6">
        <v>11050</v>
      </c>
      <c r="D97" s="13">
        <f t="shared" si="5"/>
        <v>1.9858361821165601E-3</v>
      </c>
      <c r="E97" s="7">
        <v>9.7799999999999994</v>
      </c>
      <c r="F97" s="13">
        <f t="shared" si="6"/>
        <v>-4.0733197556009088E-3</v>
      </c>
      <c r="G97" s="7">
        <v>11.28</v>
      </c>
      <c r="H97" s="13">
        <f t="shared" si="7"/>
        <v>-1.4847161572052396E-2</v>
      </c>
      <c r="I97" s="7">
        <v>6.05</v>
      </c>
      <c r="J97" s="13">
        <f t="shared" si="8"/>
        <v>4.9833887043189782E-3</v>
      </c>
      <c r="K97" s="8">
        <v>8.9125999999999994</v>
      </c>
      <c r="L97" s="13">
        <f t="shared" si="9"/>
        <v>-2.6074597969987091E-3</v>
      </c>
      <c r="N97" s="9"/>
      <c r="R97" s="10"/>
      <c r="S97" s="11"/>
    </row>
    <row r="98" spans="2:19" ht="14.4" customHeight="1" x14ac:dyDescent="0.25">
      <c r="B98" s="15">
        <v>42082</v>
      </c>
      <c r="C98" s="6">
        <v>11091</v>
      </c>
      <c r="D98" s="13">
        <f t="shared" si="5"/>
        <v>3.7104072398190047E-3</v>
      </c>
      <c r="E98" s="7">
        <v>9.6999999999999993</v>
      </c>
      <c r="F98" s="13">
        <f t="shared" si="6"/>
        <v>-8.1799591002045067E-3</v>
      </c>
      <c r="G98" s="7">
        <v>11.31</v>
      </c>
      <c r="H98" s="13">
        <f t="shared" si="7"/>
        <v>2.6595744680852074E-3</v>
      </c>
      <c r="I98" s="7">
        <v>6.25</v>
      </c>
      <c r="J98" s="13">
        <f t="shared" si="8"/>
        <v>3.305785123966945E-2</v>
      </c>
      <c r="K98" s="8">
        <v>8.9359000000000002</v>
      </c>
      <c r="L98" s="13">
        <f t="shared" si="9"/>
        <v>2.6142764176559888E-3</v>
      </c>
      <c r="N98" s="9"/>
      <c r="R98" s="10"/>
      <c r="S98" s="11"/>
    </row>
    <row r="99" spans="2:19" ht="14.4" customHeight="1" x14ac:dyDescent="0.25">
      <c r="B99" s="15">
        <v>42083</v>
      </c>
      <c r="C99" s="6">
        <v>11419.6</v>
      </c>
      <c r="D99" s="13">
        <f t="shared" si="5"/>
        <v>2.9627626003065583E-2</v>
      </c>
      <c r="E99" s="7">
        <v>9.86</v>
      </c>
      <c r="F99" s="13">
        <f t="shared" si="6"/>
        <v>1.6494845360824757E-2</v>
      </c>
      <c r="G99" s="7">
        <v>11.44</v>
      </c>
      <c r="H99" s="13">
        <f t="shared" si="7"/>
        <v>1.149425287356313E-2</v>
      </c>
      <c r="I99" s="7">
        <v>6.3</v>
      </c>
      <c r="J99" s="13">
        <f t="shared" si="8"/>
        <v>7.9999999999999724E-3</v>
      </c>
      <c r="K99" s="8">
        <v>8.9314</v>
      </c>
      <c r="L99" s="13">
        <f t="shared" si="9"/>
        <v>-5.0358665607271459E-4</v>
      </c>
      <c r="N99" s="9"/>
      <c r="R99" s="10"/>
      <c r="S99" s="11"/>
    </row>
    <row r="100" spans="2:19" ht="14.4" customHeight="1" x14ac:dyDescent="0.25">
      <c r="B100" s="15">
        <v>42086</v>
      </c>
      <c r="C100" s="6">
        <v>11452.8</v>
      </c>
      <c r="D100" s="13">
        <f t="shared" si="5"/>
        <v>2.9072822165398882E-3</v>
      </c>
      <c r="E100" s="7">
        <v>9.89</v>
      </c>
      <c r="F100" s="13">
        <f t="shared" si="6"/>
        <v>3.0425963488844967E-3</v>
      </c>
      <c r="G100" s="7">
        <v>11.37</v>
      </c>
      <c r="H100" s="13">
        <f t="shared" si="7"/>
        <v>-6.1188811188811441E-3</v>
      </c>
      <c r="I100" s="7">
        <v>6.3</v>
      </c>
      <c r="J100" s="13">
        <f t="shared" si="8"/>
        <v>0</v>
      </c>
      <c r="K100" s="8">
        <v>8.9537999999999993</v>
      </c>
      <c r="L100" s="13">
        <f t="shared" si="9"/>
        <v>2.5080054638689691E-3</v>
      </c>
      <c r="N100" s="9"/>
      <c r="R100" s="10"/>
      <c r="S100" s="11"/>
    </row>
    <row r="101" spans="2:19" ht="14.4" customHeight="1" x14ac:dyDescent="0.25">
      <c r="B101" s="15">
        <v>42087</v>
      </c>
      <c r="C101" s="6">
        <v>11579.3</v>
      </c>
      <c r="D101" s="13">
        <f t="shared" si="5"/>
        <v>1.1045333892148646E-2</v>
      </c>
      <c r="E101" s="7">
        <v>9.94</v>
      </c>
      <c r="F101" s="13">
        <f t="shared" si="6"/>
        <v>5.0556117290191036E-3</v>
      </c>
      <c r="G101" s="7">
        <v>11.28</v>
      </c>
      <c r="H101" s="13">
        <f t="shared" si="7"/>
        <v>-7.9155672823218882E-3</v>
      </c>
      <c r="I101" s="7">
        <v>6.37</v>
      </c>
      <c r="J101" s="13">
        <f t="shared" si="8"/>
        <v>1.1111111111111157E-2</v>
      </c>
      <c r="K101" s="8">
        <v>9.1593</v>
      </c>
      <c r="L101" s="13">
        <f t="shared" si="9"/>
        <v>2.295114923272808E-2</v>
      </c>
      <c r="N101" s="9"/>
      <c r="R101" s="10"/>
      <c r="S101" s="11"/>
    </row>
    <row r="102" spans="2:19" ht="14.4" customHeight="1" x14ac:dyDescent="0.25">
      <c r="B102" s="15">
        <v>42088</v>
      </c>
      <c r="C102" s="6">
        <v>11464.7</v>
      </c>
      <c r="D102" s="13">
        <f t="shared" si="5"/>
        <v>-9.8969713195096905E-3</v>
      </c>
      <c r="E102" s="7">
        <v>9.9700000000000006</v>
      </c>
      <c r="F102" s="13">
        <f t="shared" si="6"/>
        <v>3.0181086519115831E-3</v>
      </c>
      <c r="G102" s="7">
        <v>11.35</v>
      </c>
      <c r="H102" s="13">
        <f t="shared" si="7"/>
        <v>6.2056737588652737E-3</v>
      </c>
      <c r="I102" s="7">
        <v>6.27</v>
      </c>
      <c r="J102" s="13">
        <f t="shared" si="8"/>
        <v>-1.5698587127158638E-2</v>
      </c>
      <c r="K102" s="8">
        <v>9.3826999999999998</v>
      </c>
      <c r="L102" s="13">
        <f t="shared" si="9"/>
        <v>2.4390510191826868E-2</v>
      </c>
      <c r="N102" s="9"/>
      <c r="R102" s="10"/>
      <c r="S102" s="11"/>
    </row>
    <row r="103" spans="2:19" ht="14.4" customHeight="1" x14ac:dyDescent="0.25">
      <c r="B103" s="15">
        <v>42089</v>
      </c>
      <c r="C103" s="6">
        <v>11453.8</v>
      </c>
      <c r="D103" s="13">
        <f t="shared" si="5"/>
        <v>-9.5074445907886423E-4</v>
      </c>
      <c r="E103" s="7">
        <v>9.94</v>
      </c>
      <c r="F103" s="13">
        <f t="shared" si="6"/>
        <v>-3.009027081243845E-3</v>
      </c>
      <c r="G103" s="7">
        <v>11.19</v>
      </c>
      <c r="H103" s="13">
        <f t="shared" si="7"/>
        <v>-1.4096916299559484E-2</v>
      </c>
      <c r="I103" s="7">
        <v>6.34</v>
      </c>
      <c r="J103" s="13">
        <f t="shared" si="8"/>
        <v>1.1164274322169106E-2</v>
      </c>
      <c r="K103" s="8">
        <v>9.3736999999999995</v>
      </c>
      <c r="L103" s="13">
        <f t="shared" si="9"/>
        <v>-9.5921216707348003E-4</v>
      </c>
      <c r="N103" s="9"/>
      <c r="R103" s="10"/>
      <c r="S103" s="11"/>
    </row>
    <row r="104" spans="2:19" ht="14.4" customHeight="1" x14ac:dyDescent="0.25">
      <c r="B104" s="15">
        <v>42090</v>
      </c>
      <c r="C104" s="6">
        <v>11427.4</v>
      </c>
      <c r="D104" s="13">
        <f t="shared" si="5"/>
        <v>-2.3049119069653424E-3</v>
      </c>
      <c r="E104" s="7">
        <v>9.98</v>
      </c>
      <c r="F104" s="13">
        <f t="shared" si="6"/>
        <v>4.0241448692153849E-3</v>
      </c>
      <c r="G104" s="7">
        <v>11.46</v>
      </c>
      <c r="H104" s="13">
        <f t="shared" si="7"/>
        <v>2.4128686327077868E-2</v>
      </c>
      <c r="I104" s="7">
        <v>6.32</v>
      </c>
      <c r="J104" s="13">
        <f t="shared" si="8"/>
        <v>-3.1545741324920462E-3</v>
      </c>
      <c r="K104" s="8">
        <v>9.6597000000000008</v>
      </c>
      <c r="L104" s="13">
        <f t="shared" si="9"/>
        <v>3.0510897511121689E-2</v>
      </c>
      <c r="N104" s="9"/>
      <c r="R104" s="10"/>
      <c r="S104" s="11"/>
    </row>
    <row r="105" spans="2:19" ht="14.4" customHeight="1" x14ac:dyDescent="0.25">
      <c r="B105" s="15">
        <v>42093</v>
      </c>
      <c r="C105" s="6">
        <v>11529.1</v>
      </c>
      <c r="D105" s="13">
        <f t="shared" si="5"/>
        <v>8.8996622153771406E-3</v>
      </c>
      <c r="E105" s="7">
        <v>10.1</v>
      </c>
      <c r="F105" s="13">
        <f t="shared" si="6"/>
        <v>1.2024048096192307E-2</v>
      </c>
      <c r="G105" s="7">
        <v>11.44</v>
      </c>
      <c r="H105" s="13">
        <f t="shared" si="7"/>
        <v>-1.745200698080397E-3</v>
      </c>
      <c r="I105" s="7">
        <v>6.27</v>
      </c>
      <c r="J105" s="13">
        <f t="shared" si="8"/>
        <v>-7.9113924050634027E-3</v>
      </c>
      <c r="K105" s="8">
        <v>9.6417999999999999</v>
      </c>
      <c r="L105" s="13">
        <f t="shared" si="9"/>
        <v>-1.8530596188288367E-3</v>
      </c>
      <c r="N105" s="9"/>
      <c r="R105" s="10"/>
      <c r="S105" s="11"/>
    </row>
    <row r="106" spans="2:19" ht="14.4" customHeight="1" x14ac:dyDescent="0.25">
      <c r="B106" s="15">
        <v>42094</v>
      </c>
      <c r="C106" s="6">
        <v>11521.1</v>
      </c>
      <c r="D106" s="13">
        <f t="shared" si="5"/>
        <v>-6.9389631454319937E-4</v>
      </c>
      <c r="E106" s="7">
        <v>10.119999999999999</v>
      </c>
      <c r="F106" s="13">
        <f t="shared" si="6"/>
        <v>1.9801980198019382E-3</v>
      </c>
      <c r="G106" s="7">
        <v>11.41</v>
      </c>
      <c r="H106" s="13">
        <f t="shared" si="7"/>
        <v>-2.6223776223775665E-3</v>
      </c>
      <c r="I106" s="7">
        <v>6.28</v>
      </c>
      <c r="J106" s="13">
        <f t="shared" si="8"/>
        <v>1.5948963317385448E-3</v>
      </c>
      <c r="K106" s="8">
        <v>9.5882000000000005</v>
      </c>
      <c r="L106" s="13">
        <f t="shared" si="9"/>
        <v>-5.5591279636581789E-3</v>
      </c>
      <c r="N106" s="9"/>
      <c r="R106" s="10"/>
      <c r="S106" s="11"/>
    </row>
    <row r="107" spans="2:19" ht="14.4" customHeight="1" x14ac:dyDescent="0.25">
      <c r="B107" s="15">
        <v>42095</v>
      </c>
      <c r="C107" s="6">
        <v>11569.8</v>
      </c>
      <c r="D107" s="13">
        <f t="shared" si="5"/>
        <v>4.227026933192048E-3</v>
      </c>
      <c r="E107" s="7">
        <v>9.98</v>
      </c>
      <c r="F107" s="13">
        <f t="shared" si="6"/>
        <v>-1.3833992094861542E-2</v>
      </c>
      <c r="G107" s="7">
        <v>11.49</v>
      </c>
      <c r="H107" s="13">
        <f t="shared" si="7"/>
        <v>7.0113935144610054E-3</v>
      </c>
      <c r="I107" s="7">
        <v>6.24</v>
      </c>
      <c r="J107" s="13">
        <f t="shared" si="8"/>
        <v>-6.3694267515923622E-3</v>
      </c>
      <c r="K107" s="8">
        <v>9.5792999999999999</v>
      </c>
      <c r="L107" s="13">
        <f t="shared" si="9"/>
        <v>-9.282242756722402E-4</v>
      </c>
      <c r="N107" s="9"/>
      <c r="R107" s="10"/>
      <c r="S107" s="11"/>
    </row>
    <row r="108" spans="2:19" ht="14.4" customHeight="1" x14ac:dyDescent="0.25">
      <c r="B108" s="15">
        <v>42096</v>
      </c>
      <c r="C108" s="6">
        <v>11634</v>
      </c>
      <c r="D108" s="13">
        <f t="shared" si="5"/>
        <v>5.5489291085412656E-3</v>
      </c>
      <c r="E108" s="7">
        <v>9.98</v>
      </c>
      <c r="F108" s="13">
        <f t="shared" si="6"/>
        <v>0</v>
      </c>
      <c r="G108" s="7">
        <v>11.46</v>
      </c>
      <c r="H108" s="13">
        <f t="shared" si="7"/>
        <v>-2.6109660574411974E-3</v>
      </c>
      <c r="I108" s="7">
        <v>6.28</v>
      </c>
      <c r="J108" s="13">
        <f t="shared" si="8"/>
        <v>6.4102564102564161E-3</v>
      </c>
      <c r="K108" s="8">
        <v>9.5525000000000002</v>
      </c>
      <c r="L108" s="13">
        <f t="shared" si="9"/>
        <v>-2.7976992055786659E-3</v>
      </c>
      <c r="N108" s="9"/>
      <c r="R108" s="10"/>
      <c r="S108" s="11"/>
    </row>
    <row r="109" spans="2:19" ht="14.4" customHeight="1" x14ac:dyDescent="0.25">
      <c r="B109" s="15">
        <v>42101</v>
      </c>
      <c r="C109" s="6">
        <v>11730.5</v>
      </c>
      <c r="D109" s="13">
        <f t="shared" si="5"/>
        <v>8.2946536015128074E-3</v>
      </c>
      <c r="E109" s="7">
        <v>9.99</v>
      </c>
      <c r="F109" s="13">
        <f t="shared" si="6"/>
        <v>1.0020040080160107E-3</v>
      </c>
      <c r="G109" s="7">
        <v>11.59</v>
      </c>
      <c r="H109" s="13">
        <f t="shared" si="7"/>
        <v>1.1343804537521728E-2</v>
      </c>
      <c r="I109" s="7">
        <v>6.27</v>
      </c>
      <c r="J109" s="13">
        <f t="shared" si="8"/>
        <v>-1.5923566878981966E-3</v>
      </c>
      <c r="K109" s="8">
        <v>9.5569000000000006</v>
      </c>
      <c r="L109" s="13">
        <f t="shared" si="9"/>
        <v>4.6061240512958949E-4</v>
      </c>
      <c r="N109" s="9"/>
      <c r="R109" s="10"/>
      <c r="S109" s="11"/>
    </row>
    <row r="110" spans="2:19" ht="14.4" customHeight="1" x14ac:dyDescent="0.25">
      <c r="B110" s="15">
        <v>42102</v>
      </c>
      <c r="C110" s="6">
        <v>11655.5</v>
      </c>
      <c r="D110" s="13">
        <f t="shared" si="5"/>
        <v>-6.3935893610673035E-3</v>
      </c>
      <c r="E110" s="7">
        <v>10.02</v>
      </c>
      <c r="F110" s="13">
        <f t="shared" si="6"/>
        <v>3.0030030030029388E-3</v>
      </c>
      <c r="G110" s="7">
        <v>11.6</v>
      </c>
      <c r="H110" s="13">
        <f t="shared" si="7"/>
        <v>8.6281276962897212E-4</v>
      </c>
      <c r="I110" s="7">
        <v>6.28</v>
      </c>
      <c r="J110" s="13">
        <f t="shared" si="8"/>
        <v>1.5948963317385448E-3</v>
      </c>
      <c r="K110" s="8">
        <v>9.6060999999999996</v>
      </c>
      <c r="L110" s="13">
        <f t="shared" si="9"/>
        <v>5.1481128817921105E-3</v>
      </c>
      <c r="N110" s="9"/>
      <c r="R110" s="10"/>
      <c r="S110" s="11"/>
    </row>
    <row r="111" spans="2:19" ht="14.4" customHeight="1" x14ac:dyDescent="0.25">
      <c r="B111" s="15">
        <v>42103</v>
      </c>
      <c r="C111" s="6">
        <v>11734.6</v>
      </c>
      <c r="D111" s="13">
        <f t="shared" si="5"/>
        <v>6.7864956458324709E-3</v>
      </c>
      <c r="E111" s="7">
        <v>10.06</v>
      </c>
      <c r="F111" s="13">
        <f t="shared" si="6"/>
        <v>3.9920159680639647E-3</v>
      </c>
      <c r="G111" s="7">
        <v>11.39</v>
      </c>
      <c r="H111" s="13">
        <f t="shared" si="7"/>
        <v>-1.8103448275861991E-2</v>
      </c>
      <c r="I111" s="7">
        <v>6.34</v>
      </c>
      <c r="J111" s="13">
        <f t="shared" si="8"/>
        <v>9.5541401273884722E-3</v>
      </c>
      <c r="K111" s="8">
        <v>9.548</v>
      </c>
      <c r="L111" s="13">
        <f t="shared" si="9"/>
        <v>-6.04824018071846E-3</v>
      </c>
      <c r="N111" s="9"/>
      <c r="R111" s="10"/>
      <c r="S111" s="11"/>
    </row>
    <row r="112" spans="2:19" ht="14.4" customHeight="1" x14ac:dyDescent="0.25">
      <c r="B112" s="15">
        <v>42104</v>
      </c>
      <c r="C112" s="6">
        <v>11749.3</v>
      </c>
      <c r="D112" s="13">
        <f t="shared" si="5"/>
        <v>1.2527056738192105E-3</v>
      </c>
      <c r="E112" s="7">
        <v>10.26</v>
      </c>
      <c r="F112" s="13">
        <f t="shared" si="6"/>
        <v>1.9880715705765335E-2</v>
      </c>
      <c r="G112" s="7">
        <v>11.6</v>
      </c>
      <c r="H112" s="13">
        <f t="shared" si="7"/>
        <v>1.8437225636523183E-2</v>
      </c>
      <c r="I112" s="7">
        <v>6.29</v>
      </c>
      <c r="J112" s="13">
        <f t="shared" si="8"/>
        <v>-7.8864353312302557E-3</v>
      </c>
      <c r="K112" s="8">
        <v>9.6508000000000003</v>
      </c>
      <c r="L112" s="13">
        <f t="shared" si="9"/>
        <v>1.0766652702136597E-2</v>
      </c>
      <c r="N112" s="9"/>
      <c r="R112" s="10"/>
      <c r="S112" s="11"/>
    </row>
    <row r="113" spans="2:19" ht="14.4" customHeight="1" x14ac:dyDescent="0.25">
      <c r="B113" s="15">
        <v>42107</v>
      </c>
      <c r="C113" s="6">
        <v>11866.4</v>
      </c>
      <c r="D113" s="13">
        <f t="shared" si="5"/>
        <v>9.9665511987948527E-3</v>
      </c>
      <c r="E113" s="7">
        <v>10.39</v>
      </c>
      <c r="F113" s="13">
        <f t="shared" si="6"/>
        <v>1.2670565302144325E-2</v>
      </c>
      <c r="G113" s="7">
        <v>11.63</v>
      </c>
      <c r="H113" s="13">
        <f t="shared" si="7"/>
        <v>2.5862068965518221E-3</v>
      </c>
      <c r="I113" s="7">
        <v>6.26</v>
      </c>
      <c r="J113" s="13">
        <f t="shared" si="8"/>
        <v>-4.7694753577106914E-3</v>
      </c>
      <c r="K113" s="8">
        <v>9.8384</v>
      </c>
      <c r="L113" s="13">
        <f t="shared" si="9"/>
        <v>1.9438803000787475E-2</v>
      </c>
      <c r="N113" s="9"/>
      <c r="R113" s="10"/>
      <c r="S113" s="11"/>
    </row>
    <row r="114" spans="2:19" ht="14.4" customHeight="1" x14ac:dyDescent="0.25">
      <c r="B114" s="15">
        <v>42108</v>
      </c>
      <c r="C114" s="6">
        <v>11704.7</v>
      </c>
      <c r="D114" s="13">
        <f t="shared" si="5"/>
        <v>-1.3626710712600191E-2</v>
      </c>
      <c r="E114" s="7">
        <v>10.38</v>
      </c>
      <c r="F114" s="13">
        <f t="shared" si="6"/>
        <v>-9.6246390760344432E-4</v>
      </c>
      <c r="G114" s="7">
        <v>11.68</v>
      </c>
      <c r="H114" s="13">
        <f t="shared" si="7"/>
        <v>4.299226139294835E-3</v>
      </c>
      <c r="I114" s="7">
        <v>6.21</v>
      </c>
      <c r="J114" s="13">
        <f t="shared" si="8"/>
        <v>-7.987220447284317E-3</v>
      </c>
      <c r="K114" s="8">
        <v>9.8294999999999995</v>
      </c>
      <c r="L114" s="13">
        <f t="shared" si="9"/>
        <v>-9.046186371768351E-4</v>
      </c>
      <c r="N114" s="9"/>
      <c r="R114" s="10"/>
      <c r="S114" s="11"/>
    </row>
    <row r="115" spans="2:19" ht="14.4" customHeight="1" x14ac:dyDescent="0.25">
      <c r="B115" s="15">
        <v>42109</v>
      </c>
      <c r="C115" s="6">
        <v>11778.4</v>
      </c>
      <c r="D115" s="13">
        <f t="shared" si="5"/>
        <v>6.2966158893435036E-3</v>
      </c>
      <c r="E115" s="7">
        <v>10.46</v>
      </c>
      <c r="F115" s="13">
        <f t="shared" si="6"/>
        <v>7.7071290944123374E-3</v>
      </c>
      <c r="G115" s="7">
        <v>11.59</v>
      </c>
      <c r="H115" s="13">
        <f t="shared" si="7"/>
        <v>-7.7054794520547828E-3</v>
      </c>
      <c r="I115" s="7">
        <v>6.2</v>
      </c>
      <c r="J115" s="13">
        <f t="shared" si="8"/>
        <v>-1.6103059581320108E-3</v>
      </c>
      <c r="K115" s="8">
        <v>9.7759</v>
      </c>
      <c r="L115" s="13">
        <f t="shared" si="9"/>
        <v>-5.4529731929395626E-3</v>
      </c>
      <c r="N115" s="9"/>
      <c r="R115" s="10"/>
      <c r="S115" s="11"/>
    </row>
    <row r="116" spans="2:19" ht="14.4" customHeight="1" x14ac:dyDescent="0.25">
      <c r="B116" s="15">
        <v>42110</v>
      </c>
      <c r="C116" s="6">
        <v>11611.7</v>
      </c>
      <c r="D116" s="13">
        <f t="shared" si="5"/>
        <v>-1.4153025877878058E-2</v>
      </c>
      <c r="E116" s="7">
        <v>10.59</v>
      </c>
      <c r="F116" s="13">
        <f t="shared" si="6"/>
        <v>1.2428298279158603E-2</v>
      </c>
      <c r="G116" s="7">
        <v>11.55</v>
      </c>
      <c r="H116" s="13">
        <f t="shared" si="7"/>
        <v>-3.4512510785158885E-3</v>
      </c>
      <c r="I116" s="7">
        <v>6.1</v>
      </c>
      <c r="J116" s="13">
        <f t="shared" si="8"/>
        <v>-1.6129032258064602E-2</v>
      </c>
      <c r="K116" s="8">
        <v>9.5256000000000007</v>
      </c>
      <c r="L116" s="13">
        <f t="shared" si="9"/>
        <v>-2.5603780726071185E-2</v>
      </c>
      <c r="N116" s="9"/>
      <c r="R116" s="10"/>
      <c r="S116" s="11"/>
    </row>
    <row r="117" spans="2:19" ht="14.4" customHeight="1" x14ac:dyDescent="0.25">
      <c r="B117" s="15">
        <v>42111</v>
      </c>
      <c r="C117" s="6">
        <v>11359.4</v>
      </c>
      <c r="D117" s="13">
        <f t="shared" si="5"/>
        <v>-2.1728084604321594E-2</v>
      </c>
      <c r="E117" s="7">
        <v>10.57</v>
      </c>
      <c r="F117" s="13">
        <f t="shared" si="6"/>
        <v>-1.8885741265344262E-3</v>
      </c>
      <c r="G117" s="7">
        <v>11.36</v>
      </c>
      <c r="H117" s="13">
        <f t="shared" si="7"/>
        <v>-1.6450216450216559E-2</v>
      </c>
      <c r="I117" s="7">
        <v>6.08</v>
      </c>
      <c r="J117" s="13">
        <f t="shared" si="8"/>
        <v>-3.2786885245900941E-3</v>
      </c>
      <c r="K117" s="8">
        <v>9.5256000000000007</v>
      </c>
      <c r="L117" s="13">
        <f t="shared" si="9"/>
        <v>0</v>
      </c>
      <c r="R117" s="10"/>
    </row>
    <row r="118" spans="2:19" ht="14.4" customHeight="1" x14ac:dyDescent="0.25">
      <c r="B118" s="15">
        <v>42114</v>
      </c>
      <c r="C118" s="6">
        <v>11384.6</v>
      </c>
      <c r="D118" s="13">
        <f t="shared" si="5"/>
        <v>2.2184270295966977E-3</v>
      </c>
      <c r="E118" s="7">
        <v>10.36</v>
      </c>
      <c r="F118" s="13">
        <f t="shared" si="6"/>
        <v>-1.9867549668874253E-2</v>
      </c>
      <c r="G118" s="7">
        <v>11.68</v>
      </c>
      <c r="H118" s="13">
        <f t="shared" si="7"/>
        <v>2.8169014084507067E-2</v>
      </c>
      <c r="I118" s="7">
        <v>6.07</v>
      </c>
      <c r="J118" s="13">
        <f t="shared" si="8"/>
        <v>-1.6447368421052282E-3</v>
      </c>
      <c r="K118" s="8">
        <v>9.5434999999999999</v>
      </c>
      <c r="L118" s="13">
        <f t="shared" si="9"/>
        <v>1.8791467204164712E-3</v>
      </c>
      <c r="N118" s="9"/>
      <c r="R118" s="10"/>
      <c r="S118" s="11"/>
    </row>
    <row r="119" spans="2:19" ht="14.4" customHeight="1" x14ac:dyDescent="0.25">
      <c r="B119" s="15">
        <v>42115</v>
      </c>
      <c r="C119" s="6">
        <v>11422.3</v>
      </c>
      <c r="D119" s="13">
        <f t="shared" si="5"/>
        <v>3.3114909614741761E-3</v>
      </c>
      <c r="E119" s="7">
        <v>10.18</v>
      </c>
      <c r="F119" s="13">
        <f t="shared" si="6"/>
        <v>-1.7374517374517347E-2</v>
      </c>
      <c r="G119" s="7">
        <v>11.88</v>
      </c>
      <c r="H119" s="13">
        <f t="shared" si="7"/>
        <v>1.7123287671232969E-2</v>
      </c>
      <c r="I119" s="7">
        <v>6.04</v>
      </c>
      <c r="J119" s="13">
        <f t="shared" si="8"/>
        <v>-4.9423393739703864E-3</v>
      </c>
      <c r="K119" s="8">
        <v>9.6685999999999996</v>
      </c>
      <c r="L119" s="13">
        <f t="shared" si="9"/>
        <v>1.3108398386336225E-2</v>
      </c>
      <c r="N119" s="9"/>
      <c r="R119" s="10"/>
      <c r="S119" s="11"/>
    </row>
    <row r="120" spans="2:19" ht="14.4" customHeight="1" x14ac:dyDescent="0.25">
      <c r="B120" s="15">
        <v>42116</v>
      </c>
      <c r="C120" s="6">
        <v>11399.2</v>
      </c>
      <c r="D120" s="13">
        <f t="shared" si="5"/>
        <v>-2.0223597699236184E-3</v>
      </c>
      <c r="E120" s="7">
        <v>10.3</v>
      </c>
      <c r="F120" s="13">
        <f t="shared" si="6"/>
        <v>1.1787819253438213E-2</v>
      </c>
      <c r="G120" s="7">
        <v>11.77</v>
      </c>
      <c r="H120" s="13">
        <f t="shared" si="7"/>
        <v>-9.2592592592593611E-3</v>
      </c>
      <c r="I120" s="7">
        <v>6.04</v>
      </c>
      <c r="J120" s="13">
        <f t="shared" si="8"/>
        <v>0</v>
      </c>
      <c r="K120" s="8">
        <v>9.6597000000000008</v>
      </c>
      <c r="L120" s="13">
        <f t="shared" si="9"/>
        <v>-9.2050555406147721E-4</v>
      </c>
      <c r="N120" s="9"/>
      <c r="R120" s="10"/>
      <c r="S120" s="11"/>
    </row>
    <row r="121" spans="2:19" ht="14.4" customHeight="1" x14ac:dyDescent="0.25">
      <c r="B121" s="15">
        <v>42117</v>
      </c>
      <c r="C121" s="6">
        <v>11425.8</v>
      </c>
      <c r="D121" s="13">
        <f t="shared" si="5"/>
        <v>2.3334970875147857E-3</v>
      </c>
      <c r="E121" s="7">
        <v>10.25</v>
      </c>
      <c r="F121" s="13">
        <f t="shared" si="6"/>
        <v>-4.8543689320389039E-3</v>
      </c>
      <c r="G121" s="7">
        <v>12.1</v>
      </c>
      <c r="H121" s="13">
        <f t="shared" si="7"/>
        <v>2.80373831775701E-2</v>
      </c>
      <c r="I121" s="7">
        <v>5.9</v>
      </c>
      <c r="J121" s="13">
        <f t="shared" si="8"/>
        <v>-2.3178807947019816E-2</v>
      </c>
      <c r="K121" s="8">
        <v>9.5077999999999996</v>
      </c>
      <c r="L121" s="13">
        <f t="shared" si="9"/>
        <v>-1.5725126039111074E-2</v>
      </c>
      <c r="N121" s="9"/>
      <c r="R121" s="10"/>
      <c r="S121" s="11"/>
    </row>
    <row r="122" spans="2:19" ht="14.4" customHeight="1" x14ac:dyDescent="0.25">
      <c r="B122" s="15">
        <v>42118</v>
      </c>
      <c r="C122" s="6">
        <v>11505.4</v>
      </c>
      <c r="D122" s="13">
        <f t="shared" si="5"/>
        <v>6.9666894221849119E-3</v>
      </c>
      <c r="E122" s="7">
        <v>10.33</v>
      </c>
      <c r="F122" s="13">
        <f t="shared" si="6"/>
        <v>7.8048780487804947E-3</v>
      </c>
      <c r="G122" s="7">
        <v>11.97</v>
      </c>
      <c r="H122" s="13">
        <f t="shared" si="7"/>
        <v>-1.074380165289248E-2</v>
      </c>
      <c r="I122" s="7">
        <v>6.02</v>
      </c>
      <c r="J122" s="13">
        <f t="shared" si="8"/>
        <v>2.0338983050847324E-2</v>
      </c>
      <c r="K122" s="8">
        <v>9.3736999999999995</v>
      </c>
      <c r="L122" s="13">
        <f t="shared" si="9"/>
        <v>-1.4104209175624237E-2</v>
      </c>
      <c r="N122" s="9"/>
      <c r="R122" s="10"/>
      <c r="S122" s="11"/>
    </row>
    <row r="123" spans="2:19" ht="14.4" customHeight="1" x14ac:dyDescent="0.25">
      <c r="B123" s="15">
        <v>42121</v>
      </c>
      <c r="C123" s="6">
        <v>11640.2</v>
      </c>
      <c r="D123" s="13">
        <f t="shared" si="5"/>
        <v>1.1716237592782616E-2</v>
      </c>
      <c r="E123" s="7">
        <v>10.75</v>
      </c>
      <c r="F123" s="13">
        <f t="shared" si="6"/>
        <v>4.0658276863504351E-2</v>
      </c>
      <c r="G123" s="7">
        <v>11.99</v>
      </c>
      <c r="H123" s="13">
        <f t="shared" si="7"/>
        <v>1.6708437761068983E-3</v>
      </c>
      <c r="I123" s="7">
        <v>6.08</v>
      </c>
      <c r="J123" s="13">
        <f t="shared" si="8"/>
        <v>9.9667774086379564E-3</v>
      </c>
      <c r="K123" s="8">
        <v>9.4274000000000004</v>
      </c>
      <c r="L123" s="13">
        <f t="shared" si="9"/>
        <v>5.7287943928225754E-3</v>
      </c>
      <c r="N123" s="9"/>
      <c r="R123" s="10"/>
      <c r="S123" s="11"/>
    </row>
    <row r="124" spans="2:19" ht="14.4" customHeight="1" x14ac:dyDescent="0.25">
      <c r="B124" s="15">
        <v>42122</v>
      </c>
      <c r="C124" s="6">
        <v>11607.7</v>
      </c>
      <c r="D124" s="13">
        <f t="shared" si="5"/>
        <v>-2.7920482465937009E-3</v>
      </c>
      <c r="E124" s="7">
        <v>10.88</v>
      </c>
      <c r="F124" s="13">
        <f t="shared" si="6"/>
        <v>1.2093023255814026E-2</v>
      </c>
      <c r="G124" s="7">
        <v>11.78</v>
      </c>
      <c r="H124" s="13">
        <f t="shared" si="7"/>
        <v>-1.7514595496246944E-2</v>
      </c>
      <c r="I124" s="7">
        <v>6.01</v>
      </c>
      <c r="J124" s="13">
        <f t="shared" si="8"/>
        <v>-1.1513157894736888E-2</v>
      </c>
      <c r="K124" s="8">
        <v>9.3826999999999998</v>
      </c>
      <c r="L124" s="13">
        <f t="shared" si="9"/>
        <v>-4.7414981861383446E-3</v>
      </c>
      <c r="N124" s="9"/>
      <c r="R124" s="10"/>
      <c r="S124" s="11"/>
    </row>
    <row r="125" spans="2:19" ht="14.4" customHeight="1" x14ac:dyDescent="0.25">
      <c r="B125" s="15">
        <v>42123</v>
      </c>
      <c r="C125" s="6">
        <v>11378.9</v>
      </c>
      <c r="D125" s="13">
        <f t="shared" si="5"/>
        <v>-1.9711053869414363E-2</v>
      </c>
      <c r="E125" s="7">
        <v>10.88</v>
      </c>
      <c r="F125" s="13">
        <f t="shared" si="6"/>
        <v>0</v>
      </c>
      <c r="G125" s="7">
        <v>11.79</v>
      </c>
      <c r="H125" s="13">
        <f t="shared" si="7"/>
        <v>8.4889643463495652E-4</v>
      </c>
      <c r="I125" s="7">
        <v>6.01</v>
      </c>
      <c r="J125" s="13">
        <f t="shared" si="8"/>
        <v>0</v>
      </c>
      <c r="K125" s="8">
        <v>9.3291000000000004</v>
      </c>
      <c r="L125" s="13">
        <f t="shared" si="9"/>
        <v>-5.7126413505706698E-3</v>
      </c>
      <c r="N125" s="9"/>
      <c r="R125" s="10"/>
      <c r="S125" s="11"/>
    </row>
    <row r="126" spans="2:19" ht="14.4" customHeight="1" x14ac:dyDescent="0.25">
      <c r="B126" s="15">
        <v>42124</v>
      </c>
      <c r="C126" s="6">
        <v>11385</v>
      </c>
      <c r="D126" s="13">
        <f t="shared" si="5"/>
        <v>5.3607993742807859E-4</v>
      </c>
      <c r="E126" s="7">
        <v>10.73</v>
      </c>
      <c r="F126" s="13">
        <f t="shared" si="6"/>
        <v>-1.3786764705882384E-2</v>
      </c>
      <c r="G126" s="7">
        <v>11.84</v>
      </c>
      <c r="H126" s="13">
        <f t="shared" si="7"/>
        <v>4.2408821034775838E-3</v>
      </c>
      <c r="I126" s="7">
        <v>6.12</v>
      </c>
      <c r="J126" s="13">
        <f t="shared" si="8"/>
        <v>1.8302828618968439E-2</v>
      </c>
      <c r="K126" s="8">
        <v>9.3826999999999998</v>
      </c>
      <c r="L126" s="13">
        <f t="shared" si="9"/>
        <v>5.7454631207725744E-3</v>
      </c>
      <c r="N126" s="9"/>
      <c r="R126" s="10"/>
      <c r="S126" s="11"/>
    </row>
    <row r="127" spans="2:19" ht="14.4" customHeight="1" x14ac:dyDescent="0.25">
      <c r="B127" s="15">
        <v>42128</v>
      </c>
      <c r="C127" s="6">
        <v>11429.1</v>
      </c>
      <c r="D127" s="13">
        <f t="shared" si="5"/>
        <v>3.8735177865612969E-3</v>
      </c>
      <c r="E127" s="7">
        <v>10.8</v>
      </c>
      <c r="F127" s="13">
        <f t="shared" si="6"/>
        <v>6.5237651444548257E-3</v>
      </c>
      <c r="G127" s="7">
        <v>11.99</v>
      </c>
      <c r="H127" s="13">
        <f t="shared" si="7"/>
        <v>1.2668918918918949E-2</v>
      </c>
      <c r="I127" s="7">
        <v>6.21</v>
      </c>
      <c r="J127" s="13">
        <f t="shared" si="8"/>
        <v>1.4705882352941154E-2</v>
      </c>
      <c r="K127" s="8">
        <v>9.4004999999999992</v>
      </c>
      <c r="L127" s="13">
        <f t="shared" si="9"/>
        <v>1.897108508211855E-3</v>
      </c>
      <c r="N127" s="9"/>
      <c r="R127" s="10"/>
      <c r="S127" s="11"/>
    </row>
    <row r="128" spans="2:19" ht="14.4" customHeight="1" x14ac:dyDescent="0.25">
      <c r="B128" s="15">
        <v>42129</v>
      </c>
      <c r="C128" s="6">
        <v>11115.6</v>
      </c>
      <c r="D128" s="13">
        <f t="shared" si="5"/>
        <v>-2.7429981363361944E-2</v>
      </c>
      <c r="E128" s="7">
        <v>10.61</v>
      </c>
      <c r="F128" s="13">
        <f t="shared" si="6"/>
        <v>-1.7592592592592708E-2</v>
      </c>
      <c r="G128" s="7">
        <v>11.93</v>
      </c>
      <c r="H128" s="13">
        <f t="shared" si="7"/>
        <v>-5.0041701417848621E-3</v>
      </c>
      <c r="I128" s="7">
        <v>6.25</v>
      </c>
      <c r="J128" s="13">
        <f t="shared" si="8"/>
        <v>6.4412238325281864E-3</v>
      </c>
      <c r="K128" s="8">
        <v>9.2530999999999999</v>
      </c>
      <c r="L128" s="13">
        <f t="shared" si="9"/>
        <v>-1.5680017020371185E-2</v>
      </c>
      <c r="N128" s="9"/>
      <c r="R128" s="10"/>
      <c r="S128" s="11"/>
    </row>
    <row r="129" spans="2:19" ht="14.4" customHeight="1" x14ac:dyDescent="0.25">
      <c r="B129" s="15">
        <v>42130</v>
      </c>
      <c r="C129" s="6">
        <v>11163.6</v>
      </c>
      <c r="D129" s="13">
        <f t="shared" si="5"/>
        <v>4.3182554248083769E-3</v>
      </c>
      <c r="E129" s="7">
        <v>10.31</v>
      </c>
      <c r="F129" s="13">
        <f t="shared" si="6"/>
        <v>-2.8275212064090383E-2</v>
      </c>
      <c r="G129" s="7">
        <v>12.1</v>
      </c>
      <c r="H129" s="13">
        <f t="shared" si="7"/>
        <v>1.4249790444258167E-2</v>
      </c>
      <c r="I129" s="7">
        <v>6.29</v>
      </c>
      <c r="J129" s="13">
        <f t="shared" si="8"/>
        <v>6.4000000000000055E-3</v>
      </c>
      <c r="K129" s="8">
        <v>9.3513999999999999</v>
      </c>
      <c r="L129" s="13">
        <f t="shared" si="9"/>
        <v>1.0623466730068847E-2</v>
      </c>
      <c r="N129" s="9"/>
      <c r="R129" s="10"/>
      <c r="S129" s="11"/>
    </row>
    <row r="130" spans="2:19" ht="14.4" customHeight="1" x14ac:dyDescent="0.25">
      <c r="B130" s="15">
        <v>42131</v>
      </c>
      <c r="C130" s="6">
        <v>11180.3</v>
      </c>
      <c r="D130" s="13">
        <f t="shared" si="5"/>
        <v>1.4959332115087344E-3</v>
      </c>
      <c r="E130" s="7">
        <v>10.17</v>
      </c>
      <c r="F130" s="13">
        <f t="shared" si="6"/>
        <v>-1.3579049466537397E-2</v>
      </c>
      <c r="G130" s="7">
        <v>12.49</v>
      </c>
      <c r="H130" s="13">
        <f t="shared" si="7"/>
        <v>3.2231404958677733E-2</v>
      </c>
      <c r="I130" s="7">
        <v>6.2</v>
      </c>
      <c r="J130" s="13">
        <f t="shared" si="8"/>
        <v>-1.4308426073131934E-2</v>
      </c>
      <c r="K130" s="8">
        <v>9.2040000000000006</v>
      </c>
      <c r="L130" s="13">
        <f t="shared" si="9"/>
        <v>-1.5762345745022062E-2</v>
      </c>
      <c r="N130" s="9"/>
      <c r="R130" s="10"/>
      <c r="S130" s="11"/>
    </row>
    <row r="131" spans="2:19" ht="14.4" customHeight="1" x14ac:dyDescent="0.25">
      <c r="B131" s="15">
        <v>42132</v>
      </c>
      <c r="C131" s="6">
        <v>11424.7</v>
      </c>
      <c r="D131" s="13">
        <f t="shared" si="5"/>
        <v>2.1859878536354255E-2</v>
      </c>
      <c r="E131" s="7">
        <v>10.48</v>
      </c>
      <c r="F131" s="13">
        <f t="shared" si="6"/>
        <v>3.0481809242871239E-2</v>
      </c>
      <c r="G131" s="7">
        <v>12.03</v>
      </c>
      <c r="H131" s="13">
        <f t="shared" si="7"/>
        <v>-3.6829463570856751E-2</v>
      </c>
      <c r="I131" s="7">
        <v>6.33</v>
      </c>
      <c r="J131" s="13">
        <f t="shared" si="8"/>
        <v>2.0967741935483852E-2</v>
      </c>
      <c r="K131" s="8">
        <v>9.2933000000000003</v>
      </c>
      <c r="L131" s="13">
        <f t="shared" si="9"/>
        <v>9.7023033463711113E-3</v>
      </c>
      <c r="N131" s="9"/>
      <c r="R131" s="10"/>
      <c r="S131" s="11"/>
    </row>
    <row r="132" spans="2:19" ht="14.4" customHeight="1" x14ac:dyDescent="0.25">
      <c r="B132" s="15">
        <v>42135</v>
      </c>
      <c r="C132" s="6">
        <v>11445.8</v>
      </c>
      <c r="D132" s="13">
        <f t="shared" si="5"/>
        <v>1.8468756291192367E-3</v>
      </c>
      <c r="E132" s="7">
        <v>10.57</v>
      </c>
      <c r="F132" s="13">
        <f t="shared" si="6"/>
        <v>8.5877862595419713E-3</v>
      </c>
      <c r="G132" s="7">
        <v>12.26</v>
      </c>
      <c r="H132" s="13">
        <f t="shared" si="7"/>
        <v>1.9118869492934367E-2</v>
      </c>
      <c r="I132" s="7">
        <v>6.29</v>
      </c>
      <c r="J132" s="13">
        <f t="shared" si="8"/>
        <v>-6.3191153238546655E-3</v>
      </c>
      <c r="K132" s="8">
        <v>9.2128999999999994</v>
      </c>
      <c r="L132" s="13">
        <f t="shared" si="9"/>
        <v>-8.6513940150431939E-3</v>
      </c>
      <c r="N132" s="9"/>
      <c r="R132" s="10"/>
      <c r="S132" s="11"/>
    </row>
    <row r="133" spans="2:19" ht="14.4" customHeight="1" x14ac:dyDescent="0.25">
      <c r="B133" s="15">
        <v>42136</v>
      </c>
      <c r="C133" s="6">
        <v>11322.6</v>
      </c>
      <c r="D133" s="13">
        <f t="shared" si="5"/>
        <v>-1.07637736112809E-2</v>
      </c>
      <c r="E133" s="7">
        <v>10.55</v>
      </c>
      <c r="F133" s="13">
        <f t="shared" si="6"/>
        <v>-1.8921475875117856E-3</v>
      </c>
      <c r="G133" s="7">
        <v>12.25</v>
      </c>
      <c r="H133" s="13">
        <f t="shared" si="7"/>
        <v>-8.1566068515495811E-4</v>
      </c>
      <c r="I133" s="7">
        <v>6.28</v>
      </c>
      <c r="J133" s="13">
        <f t="shared" si="8"/>
        <v>-1.58982511923685E-3</v>
      </c>
      <c r="K133" s="8">
        <v>9.2485999999999997</v>
      </c>
      <c r="L133" s="13">
        <f t="shared" si="9"/>
        <v>3.8750013567932238E-3</v>
      </c>
      <c r="N133" s="9"/>
      <c r="R133" s="10"/>
      <c r="S133" s="11"/>
    </row>
    <row r="134" spans="2:19" ht="14.4" customHeight="1" x14ac:dyDescent="0.25">
      <c r="B134" s="15">
        <v>42137</v>
      </c>
      <c r="C134" s="6">
        <v>11324.6</v>
      </c>
      <c r="D134" s="13">
        <f t="shared" si="5"/>
        <v>1.7663787469309169E-4</v>
      </c>
      <c r="E134" s="7">
        <v>10.56</v>
      </c>
      <c r="F134" s="13">
        <f t="shared" si="6"/>
        <v>9.4786729857817881E-4</v>
      </c>
      <c r="G134" s="7">
        <v>12.49</v>
      </c>
      <c r="H134" s="13">
        <f t="shared" si="7"/>
        <v>1.9591836734693894E-2</v>
      </c>
      <c r="I134" s="7">
        <v>6.34</v>
      </c>
      <c r="J134" s="13">
        <f t="shared" si="8"/>
        <v>9.5541401273884722E-3</v>
      </c>
      <c r="K134" s="8">
        <v>9.2843999999999998</v>
      </c>
      <c r="L134" s="13">
        <f t="shared" si="9"/>
        <v>3.8708561295763741E-3</v>
      </c>
      <c r="N134" s="9"/>
      <c r="R134" s="10"/>
      <c r="S134" s="11"/>
    </row>
    <row r="135" spans="2:19" ht="14.4" customHeight="1" x14ac:dyDescent="0.25">
      <c r="B135" s="15">
        <v>42138</v>
      </c>
      <c r="C135" s="6">
        <v>11398.7</v>
      </c>
      <c r="D135" s="13">
        <f t="shared" si="5"/>
        <v>6.5432774667538249E-3</v>
      </c>
      <c r="E135" s="7">
        <v>10.57</v>
      </c>
      <c r="F135" s="13">
        <f t="shared" si="6"/>
        <v>9.4696969696967672E-4</v>
      </c>
      <c r="G135" s="7">
        <v>12.33</v>
      </c>
      <c r="H135" s="13">
        <f t="shared" si="7"/>
        <v>-1.2810248198558858E-2</v>
      </c>
      <c r="I135" s="7">
        <v>6.31</v>
      </c>
      <c r="J135" s="13">
        <f t="shared" si="8"/>
        <v>-4.7318611987382094E-3</v>
      </c>
      <c r="K135" s="8">
        <v>9.3023000000000007</v>
      </c>
      <c r="L135" s="13">
        <f t="shared" si="9"/>
        <v>1.9279651889191455E-3</v>
      </c>
      <c r="N135" s="9"/>
      <c r="R135" s="10"/>
      <c r="S135" s="11"/>
    </row>
    <row r="136" spans="2:19" ht="14.4" customHeight="1" x14ac:dyDescent="0.25">
      <c r="B136" s="15">
        <v>42139</v>
      </c>
      <c r="C136" s="6">
        <v>11317.3</v>
      </c>
      <c r="D136" s="13">
        <f t="shared" si="5"/>
        <v>-7.1411652205954582E-3</v>
      </c>
      <c r="E136" s="7">
        <v>10.44</v>
      </c>
      <c r="F136" s="13">
        <f t="shared" si="6"/>
        <v>-1.2298959318826942E-2</v>
      </c>
      <c r="G136" s="7">
        <v>12.35</v>
      </c>
      <c r="H136" s="13">
        <f t="shared" si="7"/>
        <v>1.6220600162205655E-3</v>
      </c>
      <c r="I136" s="7">
        <v>6.35</v>
      </c>
      <c r="J136" s="13">
        <f t="shared" si="8"/>
        <v>6.3391442155309096E-3</v>
      </c>
      <c r="K136" s="8">
        <v>9.4631000000000007</v>
      </c>
      <c r="L136" s="13">
        <f t="shared" si="9"/>
        <v>1.7286047536630732E-2</v>
      </c>
      <c r="N136" s="9"/>
      <c r="R136" s="10"/>
      <c r="S136" s="11"/>
    </row>
    <row r="137" spans="2:19" ht="14.4" customHeight="1" x14ac:dyDescent="0.25">
      <c r="B137" s="15">
        <v>42142</v>
      </c>
      <c r="C137" s="6">
        <v>11345</v>
      </c>
      <c r="D137" s="13">
        <f t="shared" si="5"/>
        <v>2.4475802532406784E-3</v>
      </c>
      <c r="E137" s="7">
        <v>10.41</v>
      </c>
      <c r="F137" s="13">
        <f t="shared" si="6"/>
        <v>-2.8735632183907434E-3</v>
      </c>
      <c r="G137" s="7">
        <v>12.32</v>
      </c>
      <c r="H137" s="13">
        <f t="shared" si="7"/>
        <v>-2.4291497975707987E-3</v>
      </c>
      <c r="I137" s="7">
        <v>6.33</v>
      </c>
      <c r="J137" s="13">
        <f t="shared" si="8"/>
        <v>-3.1496062992125316E-3</v>
      </c>
      <c r="K137" s="8">
        <v>9.5167000000000002</v>
      </c>
      <c r="L137" s="13">
        <f t="shared" si="9"/>
        <v>5.6641058426941931E-3</v>
      </c>
      <c r="N137" s="9"/>
      <c r="R137" s="10"/>
      <c r="S137" s="11"/>
    </row>
    <row r="138" spans="2:19" ht="14.4" customHeight="1" x14ac:dyDescent="0.25">
      <c r="B138" s="15">
        <v>42143</v>
      </c>
      <c r="C138" s="6">
        <v>11497.7</v>
      </c>
      <c r="D138" s="13">
        <f t="shared" si="5"/>
        <v>1.3459673865138891E-2</v>
      </c>
      <c r="E138" s="7">
        <v>10.48</v>
      </c>
      <c r="F138" s="13">
        <f t="shared" si="6"/>
        <v>6.7243035542747633E-3</v>
      </c>
      <c r="G138" s="7">
        <v>12.49</v>
      </c>
      <c r="H138" s="13">
        <f t="shared" si="7"/>
        <v>1.3798701298701293E-2</v>
      </c>
      <c r="I138" s="7">
        <v>6.35</v>
      </c>
      <c r="J138" s="13">
        <f t="shared" si="8"/>
        <v>3.1595576619272629E-3</v>
      </c>
      <c r="K138" s="8">
        <v>9.5077999999999996</v>
      </c>
      <c r="L138" s="13">
        <f t="shared" si="9"/>
        <v>-9.3519812540067187E-4</v>
      </c>
      <c r="N138" s="9"/>
      <c r="R138" s="10"/>
      <c r="S138" s="11"/>
    </row>
    <row r="139" spans="2:19" ht="14.4" customHeight="1" x14ac:dyDescent="0.25">
      <c r="B139" s="15">
        <v>42144</v>
      </c>
      <c r="C139" s="6">
        <v>11574.1</v>
      </c>
      <c r="D139" s="13">
        <f t="shared" si="5"/>
        <v>6.6448072223139962E-3</v>
      </c>
      <c r="E139" s="7">
        <v>10.38</v>
      </c>
      <c r="F139" s="13">
        <f t="shared" si="6"/>
        <v>-9.5419847328243931E-3</v>
      </c>
      <c r="G139" s="7">
        <v>12.31</v>
      </c>
      <c r="H139" s="13">
        <f t="shared" si="7"/>
        <v>-1.4411529223378679E-2</v>
      </c>
      <c r="I139" s="7">
        <v>6.39</v>
      </c>
      <c r="J139" s="13">
        <f t="shared" si="8"/>
        <v>6.2992125984252028E-3</v>
      </c>
      <c r="K139" s="8">
        <v>9.4274000000000004</v>
      </c>
      <c r="L139" s="13">
        <f t="shared" si="9"/>
        <v>-8.4562148972421747E-3</v>
      </c>
      <c r="N139" s="9"/>
      <c r="R139" s="10"/>
      <c r="S139" s="11"/>
    </row>
    <row r="140" spans="2:19" ht="14.4" customHeight="1" x14ac:dyDescent="0.25">
      <c r="B140" s="15">
        <v>42145</v>
      </c>
      <c r="C140" s="6">
        <v>11595.4</v>
      </c>
      <c r="D140" s="13">
        <f t="shared" si="5"/>
        <v>1.840315877692371E-3</v>
      </c>
      <c r="E140" s="7">
        <v>10.35</v>
      </c>
      <c r="F140" s="13">
        <f t="shared" si="6"/>
        <v>-2.8901734104047334E-3</v>
      </c>
      <c r="G140" s="7">
        <v>12.35</v>
      </c>
      <c r="H140" s="13">
        <f t="shared" si="7"/>
        <v>3.2493907392363236E-3</v>
      </c>
      <c r="I140" s="7">
        <v>6.5</v>
      </c>
      <c r="J140" s="13">
        <f t="shared" si="8"/>
        <v>1.7214397496087688E-2</v>
      </c>
      <c r="K140" s="8">
        <v>9.3826999999999998</v>
      </c>
      <c r="L140" s="13">
        <f t="shared" si="9"/>
        <v>-4.7414981861383446E-3</v>
      </c>
      <c r="N140" s="9"/>
      <c r="R140" s="10"/>
      <c r="S140" s="11"/>
    </row>
    <row r="141" spans="2:19" ht="14.4" customHeight="1" x14ac:dyDescent="0.25">
      <c r="B141" s="15">
        <v>42146</v>
      </c>
      <c r="C141" s="6">
        <v>11554.2</v>
      </c>
      <c r="D141" s="13">
        <f t="shared" si="5"/>
        <v>-3.5531331390033041E-3</v>
      </c>
      <c r="E141" s="7">
        <v>10.44</v>
      </c>
      <c r="F141" s="13">
        <f t="shared" si="6"/>
        <v>8.6956521739130297E-3</v>
      </c>
      <c r="G141" s="7">
        <v>12.47</v>
      </c>
      <c r="H141" s="13">
        <f t="shared" si="7"/>
        <v>9.7165991902834811E-3</v>
      </c>
      <c r="I141" s="7">
        <v>6.32</v>
      </c>
      <c r="J141" s="13">
        <f t="shared" si="8"/>
        <v>-2.7692307692307648E-2</v>
      </c>
      <c r="K141" s="8">
        <v>9.2933000000000003</v>
      </c>
      <c r="L141" s="13">
        <f t="shared" si="9"/>
        <v>-9.5281741929294853E-3</v>
      </c>
      <c r="N141" s="9"/>
      <c r="R141" s="10"/>
      <c r="S141" s="11"/>
    </row>
    <row r="142" spans="2:19" ht="14.4" customHeight="1" x14ac:dyDescent="0.25">
      <c r="B142" s="15">
        <v>42149</v>
      </c>
      <c r="C142" s="6">
        <v>11322.3</v>
      </c>
      <c r="D142" s="13">
        <f t="shared" si="5"/>
        <v>-2.0070623669315179E-2</v>
      </c>
      <c r="E142" s="7">
        <v>10.31</v>
      </c>
      <c r="F142" s="13">
        <f t="shared" si="6"/>
        <v>-1.2452107279693392E-2</v>
      </c>
      <c r="G142" s="7">
        <v>12.47</v>
      </c>
      <c r="H142" s="13">
        <f t="shared" si="7"/>
        <v>0</v>
      </c>
      <c r="I142" s="7">
        <v>6.27</v>
      </c>
      <c r="J142" s="13">
        <f t="shared" si="8"/>
        <v>-7.9113924050634027E-3</v>
      </c>
      <c r="K142" s="8">
        <v>9.2128999999999994</v>
      </c>
      <c r="L142" s="13">
        <f t="shared" si="9"/>
        <v>-8.6513940150431939E-3</v>
      </c>
    </row>
    <row r="143" spans="2:19" ht="14.4" customHeight="1" x14ac:dyDescent="0.25">
      <c r="B143" s="15">
        <v>42150</v>
      </c>
      <c r="C143" s="6">
        <v>11240.3</v>
      </c>
      <c r="D143" s="13">
        <f t="shared" si="5"/>
        <v>-7.2423447532745117E-3</v>
      </c>
      <c r="E143" s="7">
        <v>10.35</v>
      </c>
      <c r="F143" s="13">
        <f t="shared" si="6"/>
        <v>3.8797284190105865E-3</v>
      </c>
      <c r="G143" s="7">
        <v>12.52</v>
      </c>
      <c r="H143" s="13">
        <f t="shared" si="7"/>
        <v>4.0096230954289437E-3</v>
      </c>
      <c r="I143" s="7">
        <v>6.2</v>
      </c>
      <c r="J143" s="13">
        <f t="shared" si="8"/>
        <v>-1.1164274322168963E-2</v>
      </c>
      <c r="K143" s="8">
        <v>9.2933000000000003</v>
      </c>
      <c r="L143" s="13">
        <f t="shared" si="9"/>
        <v>8.7268938119377092E-3</v>
      </c>
      <c r="N143" s="9"/>
      <c r="R143" s="10"/>
      <c r="S143" s="11"/>
    </row>
    <row r="144" spans="2:19" ht="14.4" customHeight="1" x14ac:dyDescent="0.25">
      <c r="B144" s="15">
        <v>42151</v>
      </c>
      <c r="C144" s="6">
        <v>11431.1</v>
      </c>
      <c r="D144" s="13">
        <f t="shared" si="5"/>
        <v>1.6974635908294362E-2</v>
      </c>
      <c r="E144" s="7">
        <v>10.49</v>
      </c>
      <c r="F144" s="13">
        <f t="shared" si="6"/>
        <v>1.3526570048309233E-2</v>
      </c>
      <c r="G144" s="7">
        <v>12.45</v>
      </c>
      <c r="H144" s="13">
        <f t="shared" si="7"/>
        <v>-5.5910543130990647E-3</v>
      </c>
      <c r="I144" s="7">
        <v>6.21</v>
      </c>
      <c r="J144" s="13">
        <f t="shared" si="8"/>
        <v>1.6129032258064171E-3</v>
      </c>
      <c r="K144" s="8">
        <v>9.1280000000000001</v>
      </c>
      <c r="L144" s="13">
        <f t="shared" si="9"/>
        <v>-1.7787007844361016E-2</v>
      </c>
      <c r="N144" s="9"/>
      <c r="R144" s="10"/>
      <c r="S144" s="11"/>
    </row>
    <row r="145" spans="2:19" ht="14.4" customHeight="1" x14ac:dyDescent="0.25">
      <c r="B145" s="15">
        <v>42152</v>
      </c>
      <c r="C145" s="6">
        <v>11382.8</v>
      </c>
      <c r="D145" s="13">
        <f t="shared" si="5"/>
        <v>-4.2253151490233738E-3</v>
      </c>
      <c r="E145" s="7">
        <v>10.55</v>
      </c>
      <c r="F145" s="13">
        <f t="shared" si="6"/>
        <v>5.7197330791230218E-3</v>
      </c>
      <c r="G145" s="7">
        <v>12.58</v>
      </c>
      <c r="H145" s="13">
        <f t="shared" si="7"/>
        <v>1.0441767068273156E-2</v>
      </c>
      <c r="I145" s="7">
        <v>6.33</v>
      </c>
      <c r="J145" s="13">
        <f t="shared" si="8"/>
        <v>1.9323671497584557E-2</v>
      </c>
      <c r="K145" s="8">
        <v>9.2843999999999998</v>
      </c>
      <c r="L145" s="13">
        <f t="shared" si="9"/>
        <v>1.7134092900964029E-2</v>
      </c>
      <c r="N145" s="9"/>
      <c r="R145" s="10"/>
      <c r="S145" s="11"/>
    </row>
    <row r="146" spans="2:19" ht="14.4" customHeight="1" x14ac:dyDescent="0.25">
      <c r="B146" s="15">
        <v>42153</v>
      </c>
      <c r="C146" s="6">
        <v>11217.6</v>
      </c>
      <c r="D146" s="13">
        <f t="shared" si="5"/>
        <v>-1.4513125065888789E-2</v>
      </c>
      <c r="E146" s="7">
        <v>10.44</v>
      </c>
      <c r="F146" s="13">
        <f t="shared" si="6"/>
        <v>-1.0426540284360304E-2</v>
      </c>
      <c r="G146" s="7">
        <v>12.66</v>
      </c>
      <c r="H146" s="13">
        <f t="shared" si="7"/>
        <v>6.3593004769475414E-3</v>
      </c>
      <c r="I146" s="7">
        <v>6.25</v>
      </c>
      <c r="J146" s="13">
        <f t="shared" si="8"/>
        <v>-1.2638230647709331E-2</v>
      </c>
      <c r="K146" s="8">
        <v>9.2933000000000003</v>
      </c>
      <c r="L146" s="13">
        <f t="shared" si="9"/>
        <v>9.5859721683690645E-4</v>
      </c>
      <c r="N146" s="9"/>
      <c r="R146" s="10"/>
      <c r="S146" s="11"/>
    </row>
    <row r="147" spans="2:19" ht="14.4" customHeight="1" x14ac:dyDescent="0.25">
      <c r="B147" s="15">
        <v>42156</v>
      </c>
      <c r="C147" s="6">
        <v>11238.1</v>
      </c>
      <c r="D147" s="13">
        <f t="shared" ref="D147:D210" si="10">(C147-C146)/C146</f>
        <v>1.827485380116959E-3</v>
      </c>
      <c r="E147" s="7">
        <v>10.33</v>
      </c>
      <c r="F147" s="13">
        <f t="shared" ref="F147:F210" si="11">(E147-E146)/E146</f>
        <v>-1.0536398467432897E-2</v>
      </c>
      <c r="G147" s="7">
        <v>12.54</v>
      </c>
      <c r="H147" s="13">
        <f t="shared" ref="H147:H210" si="12">(G147-G146)/G146</f>
        <v>-9.4786729857820693E-3</v>
      </c>
      <c r="I147" s="7">
        <v>6.25</v>
      </c>
      <c r="J147" s="13">
        <f t="shared" ref="J147:J210" si="13">(I147-I146)/I146</f>
        <v>0</v>
      </c>
      <c r="K147" s="8">
        <v>9.2218</v>
      </c>
      <c r="L147" s="13">
        <f t="shared" ref="L147:L210" si="14">(K147-K146)/K146</f>
        <v>-7.6937148268107491E-3</v>
      </c>
      <c r="N147" s="9"/>
      <c r="R147" s="10"/>
      <c r="S147" s="11"/>
    </row>
    <row r="148" spans="2:19" ht="14.4" customHeight="1" x14ac:dyDescent="0.25">
      <c r="B148" s="15">
        <v>42157</v>
      </c>
      <c r="C148" s="6">
        <v>11271.4</v>
      </c>
      <c r="D148" s="13">
        <f t="shared" si="10"/>
        <v>2.9631343376548768E-3</v>
      </c>
      <c r="E148" s="7">
        <v>10.16</v>
      </c>
      <c r="F148" s="13">
        <f t="shared" si="11"/>
        <v>-1.6456921587608898E-2</v>
      </c>
      <c r="G148" s="7">
        <v>12.44</v>
      </c>
      <c r="H148" s="13">
        <f t="shared" si="12"/>
        <v>-7.9744816586921567E-3</v>
      </c>
      <c r="I148" s="7">
        <v>6.2</v>
      </c>
      <c r="J148" s="13">
        <f t="shared" si="13"/>
        <v>-7.9999999999999724E-3</v>
      </c>
      <c r="K148" s="8">
        <v>9.1950000000000003</v>
      </c>
      <c r="L148" s="13">
        <f t="shared" si="14"/>
        <v>-2.9061571493634339E-3</v>
      </c>
      <c r="N148" s="9"/>
      <c r="R148" s="10"/>
      <c r="S148" s="11"/>
    </row>
    <row r="149" spans="2:19" ht="14.4" customHeight="1" x14ac:dyDescent="0.25">
      <c r="B149" s="15">
        <v>42158</v>
      </c>
      <c r="C149" s="6">
        <v>11267.6</v>
      </c>
      <c r="D149" s="13">
        <f t="shared" si="10"/>
        <v>-3.371364692939007E-4</v>
      </c>
      <c r="E149" s="7">
        <v>10.19</v>
      </c>
      <c r="F149" s="13">
        <f t="shared" si="11"/>
        <v>2.9527559055117481E-3</v>
      </c>
      <c r="G149" s="7">
        <v>12.38</v>
      </c>
      <c r="H149" s="13">
        <f t="shared" si="12"/>
        <v>-4.8231511254018264E-3</v>
      </c>
      <c r="I149" s="7">
        <v>6.36</v>
      </c>
      <c r="J149" s="13">
        <f t="shared" si="13"/>
        <v>2.5806451612903247E-2</v>
      </c>
      <c r="K149" s="8">
        <v>9.0789000000000009</v>
      </c>
      <c r="L149" s="13">
        <f t="shared" si="14"/>
        <v>-1.2626427406198959E-2</v>
      </c>
      <c r="N149" s="9"/>
      <c r="R149" s="10"/>
      <c r="S149" s="11"/>
    </row>
    <row r="150" spans="2:19" ht="14.4" customHeight="1" x14ac:dyDescent="0.25">
      <c r="B150" s="15">
        <v>42159</v>
      </c>
      <c r="C150" s="6">
        <v>11146.1</v>
      </c>
      <c r="D150" s="13">
        <f t="shared" si="10"/>
        <v>-1.0783130391565195E-2</v>
      </c>
      <c r="E150" s="7">
        <v>10.210000000000001</v>
      </c>
      <c r="F150" s="13">
        <f t="shared" si="11"/>
        <v>1.9627085377822719E-3</v>
      </c>
      <c r="G150" s="7">
        <v>12.38</v>
      </c>
      <c r="H150" s="13">
        <f t="shared" si="12"/>
        <v>0</v>
      </c>
      <c r="I150" s="7">
        <v>6.27</v>
      </c>
      <c r="J150" s="13">
        <f t="shared" si="13"/>
        <v>-1.4150943396226532E-2</v>
      </c>
      <c r="K150" s="8">
        <v>9.0967000000000002</v>
      </c>
      <c r="L150" s="13">
        <f t="shared" si="14"/>
        <v>1.9605899393097589E-3</v>
      </c>
      <c r="N150" s="9"/>
      <c r="R150" s="10"/>
      <c r="S150" s="11"/>
    </row>
    <row r="151" spans="2:19" ht="14.4" customHeight="1" x14ac:dyDescent="0.25">
      <c r="B151" s="15">
        <v>42160</v>
      </c>
      <c r="C151" s="6">
        <v>11062</v>
      </c>
      <c r="D151" s="13">
        <f t="shared" si="10"/>
        <v>-7.5452400391168538E-3</v>
      </c>
      <c r="E151" s="7">
        <v>10.19</v>
      </c>
      <c r="F151" s="13">
        <f t="shared" si="11"/>
        <v>-1.9588638589619341E-3</v>
      </c>
      <c r="G151" s="7">
        <v>12.38</v>
      </c>
      <c r="H151" s="13">
        <f t="shared" si="12"/>
        <v>0</v>
      </c>
      <c r="I151" s="7">
        <v>6.25</v>
      </c>
      <c r="J151" s="13">
        <f t="shared" si="13"/>
        <v>-3.1897926634768064E-3</v>
      </c>
      <c r="K151" s="8">
        <v>9.5167000000000002</v>
      </c>
      <c r="L151" s="13">
        <f t="shared" si="14"/>
        <v>4.6170589334593858E-2</v>
      </c>
      <c r="N151" s="9"/>
      <c r="R151" s="10"/>
      <c r="S151" s="11"/>
    </row>
    <row r="152" spans="2:19" ht="14.4" customHeight="1" x14ac:dyDescent="0.25">
      <c r="B152" s="15">
        <v>42163</v>
      </c>
      <c r="C152" s="6">
        <v>10917.3</v>
      </c>
      <c r="D152" s="13">
        <f t="shared" si="10"/>
        <v>-1.3080817212077447E-2</v>
      </c>
      <c r="E152" s="7">
        <v>10.01</v>
      </c>
      <c r="F152" s="13">
        <f t="shared" si="11"/>
        <v>-1.7664376840039228E-2</v>
      </c>
      <c r="G152" s="7">
        <v>12.15</v>
      </c>
      <c r="H152" s="13">
        <f t="shared" si="12"/>
        <v>-1.8578352180937029E-2</v>
      </c>
      <c r="I152" s="7">
        <v>6.15</v>
      </c>
      <c r="J152" s="13">
        <f t="shared" si="13"/>
        <v>-1.5999999999999945E-2</v>
      </c>
      <c r="K152" s="8">
        <v>9.3424999999999994</v>
      </c>
      <c r="L152" s="13">
        <f t="shared" si="14"/>
        <v>-1.8304664431998571E-2</v>
      </c>
      <c r="N152" s="9"/>
      <c r="R152" s="10"/>
      <c r="S152" s="11"/>
    </row>
    <row r="153" spans="2:19" ht="14.4" customHeight="1" x14ac:dyDescent="0.25">
      <c r="B153" s="15">
        <v>42164</v>
      </c>
      <c r="C153" s="6">
        <v>10938.1</v>
      </c>
      <c r="D153" s="13">
        <f t="shared" si="10"/>
        <v>1.9052329788501821E-3</v>
      </c>
      <c r="E153" s="7">
        <v>10.17</v>
      </c>
      <c r="F153" s="13">
        <f t="shared" si="11"/>
        <v>1.5984015984015998E-2</v>
      </c>
      <c r="G153" s="7">
        <v>12.22</v>
      </c>
      <c r="H153" s="13">
        <f t="shared" si="12"/>
        <v>5.7613168724280064E-3</v>
      </c>
      <c r="I153" s="7">
        <v>6.16</v>
      </c>
      <c r="J153" s="13">
        <f t="shared" si="13"/>
        <v>1.6260162601625669E-3</v>
      </c>
      <c r="K153" s="8">
        <v>9.4899000000000004</v>
      </c>
      <c r="L153" s="13">
        <f t="shared" si="14"/>
        <v>1.5777361519935893E-2</v>
      </c>
      <c r="N153" s="9"/>
      <c r="R153" s="10"/>
      <c r="S153" s="11"/>
    </row>
    <row r="154" spans="2:19" ht="14.4" customHeight="1" x14ac:dyDescent="0.25">
      <c r="B154" s="15">
        <v>42165</v>
      </c>
      <c r="C154" s="6">
        <v>11097.5</v>
      </c>
      <c r="D154" s="13">
        <f t="shared" si="10"/>
        <v>1.4572914857242084E-2</v>
      </c>
      <c r="E154" s="7">
        <v>10.16</v>
      </c>
      <c r="F154" s="13">
        <f t="shared" si="11"/>
        <v>-9.8328416912485611E-4</v>
      </c>
      <c r="G154" s="7">
        <v>12.52</v>
      </c>
      <c r="H154" s="13">
        <f t="shared" si="12"/>
        <v>2.4549918166939355E-2</v>
      </c>
      <c r="I154" s="7">
        <v>6.21</v>
      </c>
      <c r="J154" s="13">
        <f t="shared" si="13"/>
        <v>8.1168831168830884E-3</v>
      </c>
      <c r="K154" s="8">
        <v>9.4899000000000004</v>
      </c>
      <c r="L154" s="13">
        <f t="shared" si="14"/>
        <v>0</v>
      </c>
      <c r="N154" s="9"/>
      <c r="R154" s="10"/>
      <c r="S154" s="11"/>
    </row>
    <row r="155" spans="2:19" ht="14.4" customHeight="1" x14ac:dyDescent="0.25">
      <c r="B155" s="15">
        <v>42166</v>
      </c>
      <c r="C155" s="6">
        <v>11156.7</v>
      </c>
      <c r="D155" s="13">
        <f t="shared" si="10"/>
        <v>5.3345348051363579E-3</v>
      </c>
      <c r="E155" s="7">
        <v>10.220000000000001</v>
      </c>
      <c r="F155" s="13">
        <f t="shared" si="11"/>
        <v>5.9055118110236705E-3</v>
      </c>
      <c r="G155" s="7">
        <v>12.6</v>
      </c>
      <c r="H155" s="13">
        <f t="shared" si="12"/>
        <v>6.3897763578274818E-3</v>
      </c>
      <c r="I155" s="7">
        <v>6.35</v>
      </c>
      <c r="J155" s="13">
        <f t="shared" si="13"/>
        <v>2.2544283413848579E-2</v>
      </c>
      <c r="K155" s="8">
        <v>9.4004999999999992</v>
      </c>
      <c r="L155" s="13">
        <f t="shared" si="14"/>
        <v>-9.4205418392186695E-3</v>
      </c>
      <c r="N155" s="9"/>
      <c r="R155" s="10"/>
      <c r="S155" s="11"/>
    </row>
    <row r="156" spans="2:19" ht="14.4" customHeight="1" x14ac:dyDescent="0.25">
      <c r="B156" s="15">
        <v>42167</v>
      </c>
      <c r="C156" s="6">
        <v>11030.5</v>
      </c>
      <c r="D156" s="13">
        <f t="shared" si="10"/>
        <v>-1.131158855217051E-2</v>
      </c>
      <c r="E156" s="7">
        <v>9.9499999999999993</v>
      </c>
      <c r="F156" s="13">
        <f t="shared" si="11"/>
        <v>-2.6418786692759426E-2</v>
      </c>
      <c r="G156" s="7">
        <v>12.49</v>
      </c>
      <c r="H156" s="13">
        <f t="shared" si="12"/>
        <v>-8.7301587301586853E-3</v>
      </c>
      <c r="I156" s="7">
        <v>6.25</v>
      </c>
      <c r="J156" s="13">
        <f t="shared" si="13"/>
        <v>-1.5748031496062936E-2</v>
      </c>
      <c r="K156" s="8">
        <v>9.2933000000000003</v>
      </c>
      <c r="L156" s="13">
        <f t="shared" si="14"/>
        <v>-1.1403648742088065E-2</v>
      </c>
      <c r="N156" s="9"/>
      <c r="R156" s="10"/>
      <c r="S156" s="11"/>
    </row>
    <row r="157" spans="2:19" ht="14.4" customHeight="1" x14ac:dyDescent="0.25">
      <c r="B157" s="15">
        <v>42170</v>
      </c>
      <c r="C157" s="6">
        <v>10842.1</v>
      </c>
      <c r="D157" s="13">
        <f t="shared" si="10"/>
        <v>-1.7079914781741503E-2</v>
      </c>
      <c r="E157" s="7">
        <v>9.82</v>
      </c>
      <c r="F157" s="13">
        <f t="shared" si="11"/>
        <v>-1.306532663316573E-2</v>
      </c>
      <c r="G157" s="7">
        <v>12.15</v>
      </c>
      <c r="H157" s="13">
        <f t="shared" si="12"/>
        <v>-2.722177742193754E-2</v>
      </c>
      <c r="I157" s="7">
        <v>6.13</v>
      </c>
      <c r="J157" s="13">
        <f t="shared" si="13"/>
        <v>-1.9200000000000016E-2</v>
      </c>
      <c r="K157" s="8">
        <v>9.1100999999999992</v>
      </c>
      <c r="L157" s="13">
        <f t="shared" si="14"/>
        <v>-1.9713126661143096E-2</v>
      </c>
      <c r="N157" s="9"/>
      <c r="R157" s="10"/>
      <c r="S157" s="11"/>
    </row>
    <row r="158" spans="2:19" ht="14.4" customHeight="1" x14ac:dyDescent="0.25">
      <c r="B158" s="15">
        <v>42171</v>
      </c>
      <c r="C158" s="6">
        <v>10871.4</v>
      </c>
      <c r="D158" s="13">
        <f t="shared" si="10"/>
        <v>2.7024284963244457E-3</v>
      </c>
      <c r="E158" s="7">
        <v>9.65</v>
      </c>
      <c r="F158" s="13">
        <f t="shared" si="11"/>
        <v>-1.7311608961303456E-2</v>
      </c>
      <c r="G158" s="7">
        <v>12.21</v>
      </c>
      <c r="H158" s="13">
        <f t="shared" si="12"/>
        <v>4.9382716049383123E-3</v>
      </c>
      <c r="I158" s="7">
        <v>6.13</v>
      </c>
      <c r="J158" s="13">
        <f t="shared" si="13"/>
        <v>0</v>
      </c>
      <c r="K158" s="8">
        <v>9.0609999999999999</v>
      </c>
      <c r="L158" s="13">
        <f t="shared" si="14"/>
        <v>-5.3896225068878782E-3</v>
      </c>
      <c r="N158" s="9"/>
      <c r="R158" s="10"/>
      <c r="S158" s="11"/>
    </row>
    <row r="159" spans="2:19" ht="14.4" customHeight="1" x14ac:dyDescent="0.25">
      <c r="B159" s="15">
        <v>42172</v>
      </c>
      <c r="C159" s="6">
        <v>10813.4</v>
      </c>
      <c r="D159" s="13">
        <f t="shared" si="10"/>
        <v>-5.3350994352153363E-3</v>
      </c>
      <c r="E159" s="7">
        <v>9.65</v>
      </c>
      <c r="F159" s="13">
        <f t="shared" si="11"/>
        <v>0</v>
      </c>
      <c r="G159" s="7">
        <v>12.24</v>
      </c>
      <c r="H159" s="13">
        <f t="shared" si="12"/>
        <v>2.4570024570024045E-3</v>
      </c>
      <c r="I159" s="7">
        <v>6.03</v>
      </c>
      <c r="J159" s="13">
        <f t="shared" si="13"/>
        <v>-1.6313213703099454E-2</v>
      </c>
      <c r="K159" s="8">
        <v>9.1057000000000006</v>
      </c>
      <c r="L159" s="13">
        <f t="shared" si="14"/>
        <v>4.93323032777846E-3</v>
      </c>
      <c r="N159" s="9"/>
      <c r="R159" s="10"/>
      <c r="S159" s="11"/>
    </row>
    <row r="160" spans="2:19" ht="14.4" customHeight="1" x14ac:dyDescent="0.25">
      <c r="B160" s="15">
        <v>42173</v>
      </c>
      <c r="C160" s="6">
        <v>10871.9</v>
      </c>
      <c r="D160" s="13">
        <f t="shared" si="10"/>
        <v>5.4099543159413319E-3</v>
      </c>
      <c r="E160" s="7">
        <v>9.48</v>
      </c>
      <c r="F160" s="13">
        <f t="shared" si="11"/>
        <v>-1.7616580310880821E-2</v>
      </c>
      <c r="G160" s="7">
        <v>12.38</v>
      </c>
      <c r="H160" s="13">
        <f t="shared" si="12"/>
        <v>1.1437908496732072E-2</v>
      </c>
      <c r="I160" s="7">
        <v>6.11</v>
      </c>
      <c r="J160" s="13">
        <f t="shared" si="13"/>
        <v>1.3266998341625218E-2</v>
      </c>
      <c r="K160" s="8">
        <v>8.9894999999999996</v>
      </c>
      <c r="L160" s="13">
        <f t="shared" si="14"/>
        <v>-1.276123746664188E-2</v>
      </c>
      <c r="N160" s="9"/>
      <c r="R160" s="10"/>
      <c r="S160" s="11"/>
    </row>
    <row r="161" spans="2:19" ht="14.4" customHeight="1" x14ac:dyDescent="0.25">
      <c r="B161" s="15">
        <v>42174</v>
      </c>
      <c r="C161" s="6">
        <v>10944.3</v>
      </c>
      <c r="D161" s="13">
        <f t="shared" si="10"/>
        <v>6.6593695674168852E-3</v>
      </c>
      <c r="E161" s="7">
        <v>9.65</v>
      </c>
      <c r="F161" s="13">
        <f t="shared" si="11"/>
        <v>1.7932489451476786E-2</v>
      </c>
      <c r="G161" s="7">
        <v>12.52</v>
      </c>
      <c r="H161" s="13">
        <f t="shared" si="12"/>
        <v>1.1308562197091986E-2</v>
      </c>
      <c r="I161" s="7">
        <v>6.12</v>
      </c>
      <c r="J161" s="13">
        <f t="shared" si="13"/>
        <v>1.6366612111292612E-3</v>
      </c>
      <c r="K161" s="8">
        <v>9.1593</v>
      </c>
      <c r="L161" s="13">
        <f t="shared" si="14"/>
        <v>1.8888703487402014E-2</v>
      </c>
      <c r="N161" s="9"/>
      <c r="R161" s="10"/>
      <c r="S161" s="11"/>
    </row>
    <row r="162" spans="2:19" ht="14.4" customHeight="1" x14ac:dyDescent="0.25">
      <c r="B162" s="15">
        <v>42177</v>
      </c>
      <c r="C162" s="6">
        <v>11368.2</v>
      </c>
      <c r="D162" s="13">
        <f t="shared" si="10"/>
        <v>3.8732490885666646E-2</v>
      </c>
      <c r="E162" s="7">
        <v>9.58</v>
      </c>
      <c r="F162" s="13">
        <f t="shared" si="11"/>
        <v>-7.2538860103627239E-3</v>
      </c>
      <c r="G162" s="7">
        <v>12.38</v>
      </c>
      <c r="H162" s="13">
        <f t="shared" si="12"/>
        <v>-1.1182108626197987E-2</v>
      </c>
      <c r="I162" s="7">
        <v>6.32</v>
      </c>
      <c r="J162" s="13">
        <f t="shared" si="13"/>
        <v>3.2679738562091533E-2</v>
      </c>
      <c r="K162" s="8">
        <v>9.1057000000000006</v>
      </c>
      <c r="L162" s="13">
        <f t="shared" si="14"/>
        <v>-5.8519755876540154E-3</v>
      </c>
      <c r="N162" s="9"/>
      <c r="R162" s="10"/>
      <c r="S162" s="11"/>
    </row>
    <row r="163" spans="2:19" ht="14.4" customHeight="1" x14ac:dyDescent="0.25">
      <c r="B163" s="15">
        <v>42178</v>
      </c>
      <c r="C163" s="6">
        <v>11402.5</v>
      </c>
      <c r="D163" s="13">
        <f t="shared" si="10"/>
        <v>3.0171882971797882E-3</v>
      </c>
      <c r="E163" s="7">
        <v>9.8699999999999992</v>
      </c>
      <c r="F163" s="13">
        <f t="shared" si="11"/>
        <v>3.0271398747390307E-2</v>
      </c>
      <c r="G163" s="7">
        <v>12.44</v>
      </c>
      <c r="H163" s="13">
        <f t="shared" si="12"/>
        <v>4.8465266558965041E-3</v>
      </c>
      <c r="I163" s="7">
        <v>6.22</v>
      </c>
      <c r="J163" s="13">
        <f t="shared" si="13"/>
        <v>-1.5822784810126667E-2</v>
      </c>
      <c r="K163" s="8">
        <v>9.1145999999999994</v>
      </c>
      <c r="L163" s="13">
        <f t="shared" si="14"/>
        <v>9.7740975432957346E-4</v>
      </c>
      <c r="N163" s="9"/>
      <c r="R163" s="10"/>
      <c r="S163" s="11"/>
    </row>
    <row r="164" spans="2:19" ht="14.4" customHeight="1" x14ac:dyDescent="0.25">
      <c r="B164" s="15">
        <v>42179</v>
      </c>
      <c r="C164" s="6">
        <v>11321.9</v>
      </c>
      <c r="D164" s="13">
        <f t="shared" si="10"/>
        <v>-7.068625301469008E-3</v>
      </c>
      <c r="E164" s="7">
        <v>10.02</v>
      </c>
      <c r="F164" s="13">
        <f t="shared" si="11"/>
        <v>1.5197568389057788E-2</v>
      </c>
      <c r="G164" s="7">
        <v>12.52</v>
      </c>
      <c r="H164" s="13">
        <f t="shared" si="12"/>
        <v>6.4308681672025783E-3</v>
      </c>
      <c r="I164" s="7">
        <v>6.29</v>
      </c>
      <c r="J164" s="13">
        <f t="shared" si="13"/>
        <v>1.1254019292604547E-2</v>
      </c>
      <c r="K164" s="8">
        <v>9.0967000000000002</v>
      </c>
      <c r="L164" s="13">
        <f t="shared" si="14"/>
        <v>-1.9638821231868805E-3</v>
      </c>
      <c r="N164" s="9"/>
      <c r="R164" s="10"/>
      <c r="S164" s="11"/>
    </row>
    <row r="165" spans="2:19" ht="14.4" customHeight="1" x14ac:dyDescent="0.25">
      <c r="B165" s="15">
        <v>42180</v>
      </c>
      <c r="C165" s="6">
        <v>11308.4</v>
      </c>
      <c r="D165" s="13">
        <f t="shared" si="10"/>
        <v>-1.1923793709536386E-3</v>
      </c>
      <c r="E165" s="7">
        <v>10.02</v>
      </c>
      <c r="F165" s="13">
        <f t="shared" si="11"/>
        <v>0</v>
      </c>
      <c r="G165" s="7">
        <v>12.3</v>
      </c>
      <c r="H165" s="13">
        <f t="shared" si="12"/>
        <v>-1.7571884984025468E-2</v>
      </c>
      <c r="I165" s="7">
        <v>6.4</v>
      </c>
      <c r="J165" s="13">
        <f t="shared" si="13"/>
        <v>1.7488076311605774E-2</v>
      </c>
      <c r="K165" s="8">
        <v>9.0251999999999999</v>
      </c>
      <c r="L165" s="13">
        <f t="shared" si="14"/>
        <v>-7.8599931843416123E-3</v>
      </c>
      <c r="N165" s="9"/>
      <c r="R165" s="10"/>
      <c r="S165" s="11"/>
    </row>
    <row r="166" spans="2:19" ht="14.4" customHeight="1" x14ac:dyDescent="0.25">
      <c r="B166" s="15">
        <v>42181</v>
      </c>
      <c r="C166" s="6">
        <v>11372.3</v>
      </c>
      <c r="D166" s="13">
        <f t="shared" si="10"/>
        <v>5.6506667609917969E-3</v>
      </c>
      <c r="E166" s="7">
        <v>10.19</v>
      </c>
      <c r="F166" s="13">
        <f t="shared" si="11"/>
        <v>1.6966067864271451E-2</v>
      </c>
      <c r="G166" s="7">
        <v>12.25</v>
      </c>
      <c r="H166" s="13">
        <f t="shared" si="12"/>
        <v>-4.0650406504065617E-3</v>
      </c>
      <c r="I166" s="7">
        <v>6.51</v>
      </c>
      <c r="J166" s="13">
        <f t="shared" si="13"/>
        <v>1.7187499999999911E-2</v>
      </c>
      <c r="K166" s="8">
        <v>8.9806000000000008</v>
      </c>
      <c r="L166" s="13">
        <f t="shared" si="14"/>
        <v>-4.9417187430748442E-3</v>
      </c>
      <c r="N166" s="9"/>
      <c r="R166" s="10"/>
      <c r="S166" s="11"/>
    </row>
    <row r="167" spans="2:19" ht="14.4" customHeight="1" x14ac:dyDescent="0.25">
      <c r="B167" s="15">
        <v>42184</v>
      </c>
      <c r="C167" s="6">
        <v>10853.9</v>
      </c>
      <c r="D167" s="13">
        <f t="shared" si="10"/>
        <v>-4.5584446418050852E-2</v>
      </c>
      <c r="E167" s="7">
        <v>9.7899999999999991</v>
      </c>
      <c r="F167" s="13">
        <f t="shared" si="11"/>
        <v>-3.9254170755642824E-2</v>
      </c>
      <c r="G167" s="7">
        <v>12.24</v>
      </c>
      <c r="H167" s="13">
        <f t="shared" si="12"/>
        <v>-8.1632653061222747E-4</v>
      </c>
      <c r="I167" s="7">
        <v>6.19</v>
      </c>
      <c r="J167" s="13">
        <f t="shared" si="13"/>
        <v>-4.9155145929339387E-2</v>
      </c>
      <c r="K167" s="8">
        <v>8.5069999999999997</v>
      </c>
      <c r="L167" s="13">
        <f t="shared" si="14"/>
        <v>-5.2735897378794409E-2</v>
      </c>
    </row>
    <row r="168" spans="2:19" ht="14.4" customHeight="1" x14ac:dyDescent="0.25">
      <c r="B168" s="15">
        <v>42185</v>
      </c>
      <c r="C168" s="6">
        <v>10769.5</v>
      </c>
      <c r="D168" s="13">
        <f t="shared" si="10"/>
        <v>-7.7760067809727043E-3</v>
      </c>
      <c r="E168" s="7">
        <v>9.66</v>
      </c>
      <c r="F168" s="13">
        <f t="shared" si="11"/>
        <v>-1.3278855975485088E-2</v>
      </c>
      <c r="G168" s="7">
        <v>12.16</v>
      </c>
      <c r="H168" s="13">
        <f t="shared" si="12"/>
        <v>-6.5359477124183061E-3</v>
      </c>
      <c r="I168" s="7">
        <v>6.31</v>
      </c>
      <c r="J168" s="13">
        <f t="shared" si="13"/>
        <v>1.9386106623586301E-2</v>
      </c>
      <c r="K168" s="8">
        <v>8.8500999999999994</v>
      </c>
      <c r="L168" s="13">
        <f t="shared" si="14"/>
        <v>4.0331491712707154E-2</v>
      </c>
      <c r="N168" s="9"/>
      <c r="R168" s="10"/>
      <c r="S168" s="11"/>
    </row>
    <row r="169" spans="2:19" ht="14.4" customHeight="1" x14ac:dyDescent="0.25">
      <c r="B169" s="15">
        <v>42186</v>
      </c>
      <c r="C169" s="6">
        <v>10911.5</v>
      </c>
      <c r="D169" s="13">
        <f t="shared" si="10"/>
        <v>1.3185384651098008E-2</v>
      </c>
      <c r="E169" s="7">
        <v>9.68</v>
      </c>
      <c r="F169" s="13">
        <f t="shared" si="11"/>
        <v>2.0703933747411567E-3</v>
      </c>
      <c r="G169" s="7">
        <v>12.43</v>
      </c>
      <c r="H169" s="13">
        <f t="shared" si="12"/>
        <v>2.2203947368421018E-2</v>
      </c>
      <c r="I169" s="7">
        <v>6.37</v>
      </c>
      <c r="J169" s="13">
        <f t="shared" si="13"/>
        <v>9.5087163232964352E-3</v>
      </c>
      <c r="K169" s="8">
        <v>8.7660999999999998</v>
      </c>
      <c r="L169" s="13">
        <f t="shared" si="14"/>
        <v>-9.4914181760657659E-3</v>
      </c>
      <c r="N169" s="9"/>
      <c r="R169" s="10"/>
      <c r="S169" s="11"/>
    </row>
    <row r="170" spans="2:19" ht="14.4" customHeight="1" x14ac:dyDescent="0.25">
      <c r="B170" s="15">
        <v>42187</v>
      </c>
      <c r="C170" s="6">
        <v>10846.4</v>
      </c>
      <c r="D170" s="13">
        <f t="shared" si="10"/>
        <v>-5.9661824680383412E-3</v>
      </c>
      <c r="E170" s="7">
        <v>9.7899999999999991</v>
      </c>
      <c r="F170" s="13">
        <f t="shared" si="11"/>
        <v>1.1363636363636305E-2</v>
      </c>
      <c r="G170" s="7">
        <v>12.41</v>
      </c>
      <c r="H170" s="13">
        <f t="shared" si="12"/>
        <v>-1.6090104585679463E-3</v>
      </c>
      <c r="I170" s="7">
        <v>6.31</v>
      </c>
      <c r="J170" s="13">
        <f t="shared" si="13"/>
        <v>-9.4191522762952107E-3</v>
      </c>
      <c r="K170" s="8">
        <v>8.7393000000000001</v>
      </c>
      <c r="L170" s="13">
        <f t="shared" si="14"/>
        <v>-3.0572318362783579E-3</v>
      </c>
      <c r="N170" s="9"/>
      <c r="R170" s="10"/>
      <c r="S170" s="11"/>
    </row>
    <row r="171" spans="2:19" ht="14.4" customHeight="1" x14ac:dyDescent="0.25">
      <c r="B171" s="15">
        <v>42188</v>
      </c>
      <c r="C171" s="6">
        <v>10779.8</v>
      </c>
      <c r="D171" s="13">
        <f t="shared" si="10"/>
        <v>-6.1402861779023795E-3</v>
      </c>
      <c r="E171" s="7">
        <v>9.7799999999999994</v>
      </c>
      <c r="F171" s="13">
        <f t="shared" si="11"/>
        <v>-1.0214504596526852E-3</v>
      </c>
      <c r="G171" s="7">
        <v>12.34</v>
      </c>
      <c r="H171" s="13">
        <f t="shared" si="12"/>
        <v>-5.6406124093473231E-3</v>
      </c>
      <c r="I171" s="7">
        <v>6.25</v>
      </c>
      <c r="J171" s="13">
        <f t="shared" si="13"/>
        <v>-9.5087163232962929E-3</v>
      </c>
      <c r="K171" s="8">
        <v>8.6311999999999998</v>
      </c>
      <c r="L171" s="13">
        <f t="shared" si="14"/>
        <v>-1.2369411737782237E-2</v>
      </c>
      <c r="N171" s="9"/>
      <c r="R171" s="10"/>
      <c r="S171" s="11"/>
    </row>
    <row r="172" spans="2:19" ht="14.4" customHeight="1" x14ac:dyDescent="0.25">
      <c r="B172" s="15">
        <v>42191</v>
      </c>
      <c r="C172" s="6">
        <v>10540.1</v>
      </c>
      <c r="D172" s="13">
        <f t="shared" si="10"/>
        <v>-2.2236034063711656E-2</v>
      </c>
      <c r="E172" s="7">
        <v>9.58</v>
      </c>
      <c r="F172" s="13">
        <f t="shared" si="11"/>
        <v>-2.0449897750511176E-2</v>
      </c>
      <c r="G172" s="7">
        <v>12.24</v>
      </c>
      <c r="H172" s="13">
        <f t="shared" si="12"/>
        <v>-8.1037277147487565E-3</v>
      </c>
      <c r="I172" s="7">
        <v>6.11</v>
      </c>
      <c r="J172" s="13">
        <f t="shared" si="13"/>
        <v>-2.2399999999999948E-2</v>
      </c>
      <c r="K172" s="8">
        <v>8.6677999999999997</v>
      </c>
      <c r="L172" s="13">
        <f t="shared" si="14"/>
        <v>4.240430067661503E-3</v>
      </c>
      <c r="N172" s="9"/>
      <c r="R172" s="10"/>
      <c r="S172" s="11"/>
    </row>
    <row r="173" spans="2:19" ht="14.4" customHeight="1" x14ac:dyDescent="0.25">
      <c r="B173" s="15">
        <v>42192</v>
      </c>
      <c r="C173" s="6">
        <v>10346</v>
      </c>
      <c r="D173" s="13">
        <f t="shared" si="10"/>
        <v>-1.8415385053272774E-2</v>
      </c>
      <c r="E173" s="7">
        <v>9.48</v>
      </c>
      <c r="F173" s="13">
        <f t="shared" si="11"/>
        <v>-1.0438413361169066E-2</v>
      </c>
      <c r="G173" s="7">
        <v>12.18</v>
      </c>
      <c r="H173" s="13">
        <f t="shared" si="12"/>
        <v>-4.9019607843137662E-3</v>
      </c>
      <c r="I173" s="7">
        <v>6.07</v>
      </c>
      <c r="J173" s="13">
        <f t="shared" si="13"/>
        <v>-6.5466448445171905E-3</v>
      </c>
      <c r="K173" s="8">
        <v>8.6499000000000006</v>
      </c>
      <c r="L173" s="13">
        <f t="shared" si="14"/>
        <v>-2.0651145619418007E-3</v>
      </c>
      <c r="N173" s="9"/>
      <c r="R173" s="10"/>
      <c r="S173" s="11"/>
    </row>
    <row r="174" spans="2:19" ht="14.4" customHeight="1" x14ac:dyDescent="0.25">
      <c r="B174" s="15">
        <v>42193</v>
      </c>
      <c r="C174" s="6">
        <v>10430.299999999999</v>
      </c>
      <c r="D174" s="13">
        <f t="shared" si="10"/>
        <v>8.1480765513241137E-3</v>
      </c>
      <c r="E174" s="7">
        <v>9.43</v>
      </c>
      <c r="F174" s="13">
        <f t="shared" si="11"/>
        <v>-5.2742616033756018E-3</v>
      </c>
      <c r="G174" s="7">
        <v>12.16</v>
      </c>
      <c r="H174" s="13">
        <f t="shared" si="12"/>
        <v>-1.6420361247947105E-3</v>
      </c>
      <c r="I174" s="7">
        <v>6.08</v>
      </c>
      <c r="J174" s="13">
        <f t="shared" si="13"/>
        <v>1.6474464579900802E-3</v>
      </c>
      <c r="K174" s="8">
        <v>8.6231000000000009</v>
      </c>
      <c r="L174" s="13">
        <f t="shared" si="14"/>
        <v>-3.098301714470654E-3</v>
      </c>
      <c r="N174" s="9"/>
      <c r="R174" s="10"/>
      <c r="S174" s="11"/>
    </row>
    <row r="175" spans="2:19" ht="14.4" customHeight="1" x14ac:dyDescent="0.25">
      <c r="B175" s="15">
        <v>42194</v>
      </c>
      <c r="C175" s="6">
        <v>10706.4</v>
      </c>
      <c r="D175" s="13">
        <f t="shared" si="10"/>
        <v>2.6470954814339028E-2</v>
      </c>
      <c r="E175" s="7">
        <v>9.56</v>
      </c>
      <c r="F175" s="13">
        <f t="shared" si="11"/>
        <v>1.3785790031813445E-2</v>
      </c>
      <c r="G175" s="7">
        <v>12.16</v>
      </c>
      <c r="H175" s="13">
        <f t="shared" si="12"/>
        <v>0</v>
      </c>
      <c r="I175" s="7">
        <v>6.15</v>
      </c>
      <c r="J175" s="13">
        <f t="shared" si="13"/>
        <v>1.1513157894736888E-2</v>
      </c>
      <c r="K175" s="8">
        <v>8.6570999999999998</v>
      </c>
      <c r="L175" s="13">
        <f t="shared" si="14"/>
        <v>3.9428975658404655E-3</v>
      </c>
      <c r="N175" s="9"/>
      <c r="R175" s="10"/>
      <c r="S175" s="11"/>
    </row>
    <row r="176" spans="2:19" ht="14.4" customHeight="1" x14ac:dyDescent="0.25">
      <c r="B176" s="15">
        <v>42195</v>
      </c>
      <c r="C176" s="6">
        <v>11036.1</v>
      </c>
      <c r="D176" s="13">
        <f t="shared" si="10"/>
        <v>3.0794664873346853E-2</v>
      </c>
      <c r="E176" s="7">
        <v>9.9</v>
      </c>
      <c r="F176" s="13">
        <f t="shared" si="11"/>
        <v>3.5564853556485337E-2</v>
      </c>
      <c r="G176" s="7">
        <v>12.28</v>
      </c>
      <c r="H176" s="13">
        <f t="shared" si="12"/>
        <v>9.8684210526315142E-3</v>
      </c>
      <c r="I176" s="7">
        <v>6.24</v>
      </c>
      <c r="J176" s="13">
        <f t="shared" si="13"/>
        <v>1.4634146341463391E-2</v>
      </c>
      <c r="K176" s="8">
        <v>8.9806000000000008</v>
      </c>
      <c r="L176" s="13">
        <f t="shared" si="14"/>
        <v>3.7368171789629437E-2</v>
      </c>
      <c r="N176" s="9"/>
      <c r="R176" s="10"/>
      <c r="S176" s="11"/>
    </row>
    <row r="177" spans="2:19" ht="14.4" customHeight="1" x14ac:dyDescent="0.25">
      <c r="B177" s="15">
        <v>42198</v>
      </c>
      <c r="C177" s="6">
        <v>11224.2</v>
      </c>
      <c r="D177" s="13">
        <f t="shared" si="10"/>
        <v>1.7044064479299785E-2</v>
      </c>
      <c r="E177" s="7">
        <v>10</v>
      </c>
      <c r="F177" s="13">
        <f t="shared" si="11"/>
        <v>1.0101010101010065E-2</v>
      </c>
      <c r="G177" s="7">
        <v>12.44</v>
      </c>
      <c r="H177" s="13">
        <f t="shared" si="12"/>
        <v>1.3029315960912065E-2</v>
      </c>
      <c r="I177" s="7">
        <v>6.39</v>
      </c>
      <c r="J177" s="13">
        <f t="shared" si="13"/>
        <v>2.4038461538461453E-2</v>
      </c>
      <c r="K177" s="8">
        <v>9.0699000000000005</v>
      </c>
      <c r="L177" s="13">
        <f t="shared" si="14"/>
        <v>9.9436563258579278E-3</v>
      </c>
      <c r="N177" s="9"/>
      <c r="R177" s="10"/>
      <c r="S177" s="11"/>
    </row>
    <row r="178" spans="2:19" ht="14.4" customHeight="1" x14ac:dyDescent="0.25">
      <c r="B178" s="15">
        <v>42199</v>
      </c>
      <c r="C178" s="6">
        <v>11258.3</v>
      </c>
      <c r="D178" s="13">
        <f t="shared" si="10"/>
        <v>3.0380784376613517E-3</v>
      </c>
      <c r="E178" s="7">
        <v>9.9499999999999993</v>
      </c>
      <c r="F178" s="13">
        <f t="shared" si="11"/>
        <v>-5.0000000000000712E-3</v>
      </c>
      <c r="G178" s="7">
        <v>12.5</v>
      </c>
      <c r="H178" s="13">
        <f t="shared" si="12"/>
        <v>4.8231511254019695E-3</v>
      </c>
      <c r="I178" s="7">
        <v>6.3</v>
      </c>
      <c r="J178" s="13">
        <f t="shared" si="13"/>
        <v>-1.4084507042253499E-2</v>
      </c>
      <c r="K178" s="8">
        <v>8.8376000000000001</v>
      </c>
      <c r="L178" s="13">
        <f t="shared" si="14"/>
        <v>-2.5612189770559807E-2</v>
      </c>
      <c r="N178" s="9"/>
      <c r="R178" s="10"/>
      <c r="S178" s="11"/>
    </row>
    <row r="179" spans="2:19" ht="14.4" customHeight="1" x14ac:dyDescent="0.25">
      <c r="B179" s="15">
        <v>42200</v>
      </c>
      <c r="C179" s="6">
        <v>11335.7</v>
      </c>
      <c r="D179" s="13">
        <f t="shared" si="10"/>
        <v>6.8749278310225757E-3</v>
      </c>
      <c r="E179" s="7">
        <v>10.130000000000001</v>
      </c>
      <c r="F179" s="13">
        <f t="shared" si="11"/>
        <v>1.8090452261306685E-2</v>
      </c>
      <c r="G179" s="7">
        <v>12.67</v>
      </c>
      <c r="H179" s="13">
        <f t="shared" si="12"/>
        <v>1.3599999999999994E-2</v>
      </c>
      <c r="I179" s="7">
        <v>6.44</v>
      </c>
      <c r="J179" s="13">
        <f t="shared" si="13"/>
        <v>2.2222222222222313E-2</v>
      </c>
      <c r="K179" s="8">
        <v>8.8196999999999992</v>
      </c>
      <c r="L179" s="13">
        <f t="shared" si="14"/>
        <v>-2.0254367701639489E-3</v>
      </c>
      <c r="N179" s="9"/>
      <c r="R179" s="10"/>
      <c r="S179" s="11"/>
    </row>
    <row r="180" spans="2:19" ht="14.4" customHeight="1" x14ac:dyDescent="0.25">
      <c r="B180" s="15">
        <v>42201</v>
      </c>
      <c r="C180" s="6">
        <v>11510.6</v>
      </c>
      <c r="D180" s="13">
        <f t="shared" si="10"/>
        <v>1.5429130975590358E-2</v>
      </c>
      <c r="E180" s="7">
        <v>10.09</v>
      </c>
      <c r="F180" s="13">
        <f t="shared" si="11"/>
        <v>-3.9486673247779783E-3</v>
      </c>
      <c r="G180" s="7">
        <v>12.95</v>
      </c>
      <c r="H180" s="13">
        <f t="shared" si="12"/>
        <v>2.2099447513812105E-2</v>
      </c>
      <c r="I180" s="7">
        <v>6.52</v>
      </c>
      <c r="J180" s="13">
        <f t="shared" si="13"/>
        <v>1.2422360248447077E-2</v>
      </c>
      <c r="K180" s="8">
        <v>8.6677999999999997</v>
      </c>
      <c r="L180" s="13">
        <f t="shared" si="14"/>
        <v>-1.7222808032019171E-2</v>
      </c>
      <c r="N180" s="9"/>
      <c r="R180" s="10"/>
      <c r="S180" s="11"/>
    </row>
    <row r="181" spans="2:19" ht="14.4" customHeight="1" x14ac:dyDescent="0.25">
      <c r="B181" s="15">
        <v>42202</v>
      </c>
      <c r="C181" s="6">
        <v>11480.7</v>
      </c>
      <c r="D181" s="13">
        <f t="shared" si="10"/>
        <v>-2.5976056851944847E-3</v>
      </c>
      <c r="E181" s="7">
        <v>10.029999999999999</v>
      </c>
      <c r="F181" s="13">
        <f t="shared" si="11"/>
        <v>-5.9464816650149155E-3</v>
      </c>
      <c r="G181" s="7">
        <v>12.85</v>
      </c>
      <c r="H181" s="13">
        <f t="shared" si="12"/>
        <v>-7.7220077220076953E-3</v>
      </c>
      <c r="I181" s="7">
        <v>6.52</v>
      </c>
      <c r="J181" s="13">
        <f t="shared" si="13"/>
        <v>0</v>
      </c>
      <c r="K181" s="8">
        <v>8.8733000000000004</v>
      </c>
      <c r="L181" s="13">
        <f t="shared" si="14"/>
        <v>2.3708438127321891E-2</v>
      </c>
      <c r="N181" s="9"/>
      <c r="R181" s="10"/>
      <c r="S181" s="11"/>
    </row>
    <row r="182" spans="2:19" ht="14.4" customHeight="1" x14ac:dyDescent="0.25">
      <c r="B182" s="15">
        <v>42205</v>
      </c>
      <c r="C182" s="6">
        <v>11556.1</v>
      </c>
      <c r="D182" s="13">
        <f t="shared" si="10"/>
        <v>6.5675437908837989E-3</v>
      </c>
      <c r="E182" s="7">
        <v>10.119999999999999</v>
      </c>
      <c r="F182" s="13">
        <f t="shared" si="11"/>
        <v>8.9730807577268062E-3</v>
      </c>
      <c r="G182" s="7">
        <v>12.8</v>
      </c>
      <c r="H182" s="13">
        <f t="shared" si="12"/>
        <v>-3.8910505836575048E-3</v>
      </c>
      <c r="I182" s="7">
        <v>6.7</v>
      </c>
      <c r="J182" s="13">
        <f t="shared" si="13"/>
        <v>2.7607361963190278E-2</v>
      </c>
      <c r="K182" s="8">
        <v>8.94</v>
      </c>
      <c r="L182" s="13">
        <f t="shared" si="14"/>
        <v>7.5169328209346116E-3</v>
      </c>
      <c r="N182" s="9"/>
      <c r="R182" s="10"/>
      <c r="S182" s="11"/>
    </row>
    <row r="183" spans="2:19" ht="14.4" customHeight="1" x14ac:dyDescent="0.25">
      <c r="B183" s="15">
        <v>42206</v>
      </c>
      <c r="C183" s="6">
        <v>11458.6</v>
      </c>
      <c r="D183" s="13">
        <f t="shared" si="10"/>
        <v>-8.4371024826714897E-3</v>
      </c>
      <c r="E183" s="7">
        <v>10.119999999999999</v>
      </c>
      <c r="F183" s="13">
        <f t="shared" si="11"/>
        <v>0</v>
      </c>
      <c r="G183" s="7">
        <v>12.72</v>
      </c>
      <c r="H183" s="13">
        <f t="shared" si="12"/>
        <v>-6.2500000000000056E-3</v>
      </c>
      <c r="I183" s="7">
        <v>6.81</v>
      </c>
      <c r="J183" s="13">
        <f t="shared" si="13"/>
        <v>1.641791044776111E-2</v>
      </c>
      <c r="K183" s="8">
        <v>8.83</v>
      </c>
      <c r="L183" s="13">
        <f t="shared" si="14"/>
        <v>-1.2304250559284054E-2</v>
      </c>
      <c r="N183" s="9"/>
      <c r="R183" s="10"/>
      <c r="S183" s="11"/>
    </row>
    <row r="184" spans="2:19" ht="14.4" customHeight="1" x14ac:dyDescent="0.25">
      <c r="B184" s="15">
        <v>42207</v>
      </c>
      <c r="C184" s="6">
        <v>11484.3</v>
      </c>
      <c r="D184" s="13">
        <f t="shared" si="10"/>
        <v>2.242856893512201E-3</v>
      </c>
      <c r="E184" s="7">
        <v>10.039999999999999</v>
      </c>
      <c r="F184" s="13">
        <f t="shared" si="11"/>
        <v>-7.9051383399209568E-3</v>
      </c>
      <c r="G184" s="7">
        <v>12.64</v>
      </c>
      <c r="H184" s="13">
        <f t="shared" si="12"/>
        <v>-6.2893081761006345E-3</v>
      </c>
      <c r="I184" s="7">
        <v>6.71</v>
      </c>
      <c r="J184" s="13">
        <f t="shared" si="13"/>
        <v>-1.4684287812041065E-2</v>
      </c>
      <c r="K184" s="8">
        <v>8.89</v>
      </c>
      <c r="L184" s="13">
        <f t="shared" si="14"/>
        <v>6.7950169875425253E-3</v>
      </c>
      <c r="N184" s="9"/>
      <c r="R184" s="10"/>
      <c r="S184" s="11"/>
    </row>
    <row r="185" spans="2:19" ht="14.4" customHeight="1" x14ac:dyDescent="0.25">
      <c r="B185" s="15">
        <v>42208</v>
      </c>
      <c r="C185" s="6">
        <v>11441.9</v>
      </c>
      <c r="D185" s="13">
        <f t="shared" si="10"/>
        <v>-3.6919969001157787E-3</v>
      </c>
      <c r="E185" s="7">
        <v>9.8699999999999992</v>
      </c>
      <c r="F185" s="13">
        <f t="shared" si="11"/>
        <v>-1.6932270916334657E-2</v>
      </c>
      <c r="G185" s="7">
        <v>12.48</v>
      </c>
      <c r="H185" s="13">
        <f t="shared" si="12"/>
        <v>-1.2658227848101276E-2</v>
      </c>
      <c r="I185" s="7">
        <v>6.63</v>
      </c>
      <c r="J185" s="13">
        <f t="shared" si="13"/>
        <v>-1.1922503725782425E-2</v>
      </c>
      <c r="K185" s="8">
        <v>8.9</v>
      </c>
      <c r="L185" s="13">
        <f t="shared" si="14"/>
        <v>1.124859392575904E-3</v>
      </c>
      <c r="N185" s="9"/>
      <c r="R185" s="10"/>
      <c r="S185" s="11"/>
    </row>
    <row r="186" spans="2:19" ht="14.4" customHeight="1" x14ac:dyDescent="0.25">
      <c r="B186" s="15">
        <v>42209</v>
      </c>
      <c r="C186" s="6">
        <v>11309.3</v>
      </c>
      <c r="D186" s="13">
        <f t="shared" si="10"/>
        <v>-1.1588984347005338E-2</v>
      </c>
      <c r="E186" s="7">
        <v>9.7200000000000006</v>
      </c>
      <c r="F186" s="13">
        <f t="shared" si="11"/>
        <v>-1.5197568389057607E-2</v>
      </c>
      <c r="G186" s="7">
        <v>12.38</v>
      </c>
      <c r="H186" s="13">
        <f t="shared" si="12"/>
        <v>-8.0128205128204844E-3</v>
      </c>
      <c r="I186" s="7">
        <v>6.66</v>
      </c>
      <c r="J186" s="13">
        <f t="shared" si="13"/>
        <v>4.524886877828092E-3</v>
      </c>
      <c r="K186" s="8">
        <v>8.91</v>
      </c>
      <c r="L186" s="13">
        <f t="shared" si="14"/>
        <v>1.1235955056179536E-3</v>
      </c>
      <c r="N186" s="9"/>
      <c r="R186" s="10"/>
      <c r="S186" s="11"/>
    </row>
    <row r="187" spans="2:19" ht="14.4" customHeight="1" x14ac:dyDescent="0.25">
      <c r="B187" s="15">
        <v>42212</v>
      </c>
      <c r="C187" s="6">
        <v>11145.4</v>
      </c>
      <c r="D187" s="13">
        <f t="shared" si="10"/>
        <v>-1.4492497325210194E-2</v>
      </c>
      <c r="E187" s="7">
        <v>9.5</v>
      </c>
      <c r="F187" s="13">
        <f t="shared" si="11"/>
        <v>-2.2633744855967142E-2</v>
      </c>
      <c r="G187" s="7">
        <v>12.42</v>
      </c>
      <c r="H187" s="13">
        <f t="shared" si="12"/>
        <v>3.2310177705976691E-3</v>
      </c>
      <c r="I187" s="7">
        <v>6.61</v>
      </c>
      <c r="J187" s="13">
        <f t="shared" si="13"/>
        <v>-7.5075075075074806E-3</v>
      </c>
      <c r="K187" s="8">
        <v>8.84</v>
      </c>
      <c r="L187" s="13">
        <f t="shared" si="14"/>
        <v>-7.8563411896745549E-3</v>
      </c>
      <c r="N187" s="9"/>
      <c r="R187" s="10"/>
      <c r="S187" s="11"/>
    </row>
    <row r="188" spans="2:19" ht="14.4" customHeight="1" x14ac:dyDescent="0.25">
      <c r="B188" s="15">
        <v>42213</v>
      </c>
      <c r="C188" s="6">
        <v>11252.4</v>
      </c>
      <c r="D188" s="13">
        <f t="shared" si="10"/>
        <v>9.6003732481561906E-3</v>
      </c>
      <c r="E188" s="7">
        <v>9.6300000000000008</v>
      </c>
      <c r="F188" s="13">
        <f t="shared" si="11"/>
        <v>1.3684210526315872E-2</v>
      </c>
      <c r="G188" s="7">
        <v>12.59</v>
      </c>
      <c r="H188" s="13">
        <f t="shared" si="12"/>
        <v>1.3687600644122378E-2</v>
      </c>
      <c r="I188" s="7">
        <v>6.65</v>
      </c>
      <c r="J188" s="13">
        <f t="shared" si="13"/>
        <v>6.0514372163388858E-3</v>
      </c>
      <c r="K188" s="8">
        <v>8.9</v>
      </c>
      <c r="L188" s="13">
        <f t="shared" si="14"/>
        <v>6.787330316742138E-3</v>
      </c>
      <c r="N188" s="9"/>
      <c r="R188" s="10"/>
      <c r="S188" s="11"/>
    </row>
    <row r="189" spans="2:19" ht="14.4" customHeight="1" x14ac:dyDescent="0.25">
      <c r="B189" s="15">
        <v>42214</v>
      </c>
      <c r="C189" s="6">
        <v>11282.9</v>
      </c>
      <c r="D189" s="13">
        <f t="shared" si="10"/>
        <v>2.710532864100103E-3</v>
      </c>
      <c r="E189" s="7">
        <v>9.77</v>
      </c>
      <c r="F189" s="13">
        <f t="shared" si="11"/>
        <v>1.4537902388369552E-2</v>
      </c>
      <c r="G189" s="7">
        <v>12.72</v>
      </c>
      <c r="H189" s="13">
        <f t="shared" si="12"/>
        <v>1.0325655281969879E-2</v>
      </c>
      <c r="I189" s="7">
        <v>6.72</v>
      </c>
      <c r="J189" s="13">
        <f t="shared" si="13"/>
        <v>1.0526315789473592E-2</v>
      </c>
      <c r="K189" s="8">
        <v>8.9700000000000006</v>
      </c>
      <c r="L189" s="13">
        <f t="shared" si="14"/>
        <v>7.8651685393258744E-3</v>
      </c>
      <c r="N189" s="9"/>
      <c r="R189" s="10"/>
      <c r="S189" s="11"/>
    </row>
    <row r="190" spans="2:19" ht="14.4" customHeight="1" x14ac:dyDescent="0.25">
      <c r="B190" s="15">
        <v>42215</v>
      </c>
      <c r="C190" s="6">
        <v>11168.6</v>
      </c>
      <c r="D190" s="13">
        <f t="shared" si="10"/>
        <v>-1.0130374283207268E-2</v>
      </c>
      <c r="E190" s="7">
        <v>9.9700000000000006</v>
      </c>
      <c r="F190" s="13">
        <f t="shared" si="11"/>
        <v>2.0470829068577386E-2</v>
      </c>
      <c r="G190" s="7">
        <v>12.68</v>
      </c>
      <c r="H190" s="13">
        <f t="shared" si="12"/>
        <v>-3.1446540880503871E-3</v>
      </c>
      <c r="I190" s="7">
        <v>6.75</v>
      </c>
      <c r="J190" s="13">
        <f t="shared" si="13"/>
        <v>4.4642857142857513E-3</v>
      </c>
      <c r="K190" s="8">
        <v>9.0289999999999999</v>
      </c>
      <c r="L190" s="13">
        <f t="shared" si="14"/>
        <v>6.5774804905238873E-3</v>
      </c>
      <c r="N190" s="9"/>
      <c r="R190" s="10"/>
      <c r="S190" s="11"/>
    </row>
    <row r="191" spans="2:19" ht="14.4" customHeight="1" x14ac:dyDescent="0.25">
      <c r="B191" s="15">
        <v>42216</v>
      </c>
      <c r="C191" s="6">
        <v>11180.7</v>
      </c>
      <c r="D191" s="13">
        <f t="shared" si="10"/>
        <v>1.0833945167702634E-3</v>
      </c>
      <c r="E191" s="7">
        <v>9.98</v>
      </c>
      <c r="F191" s="13">
        <f t="shared" si="11"/>
        <v>1.0030090270812223E-3</v>
      </c>
      <c r="G191" s="7">
        <v>12.84</v>
      </c>
      <c r="H191" s="13">
        <f t="shared" si="12"/>
        <v>1.2618296529968466E-2</v>
      </c>
      <c r="I191" s="7">
        <v>6.77</v>
      </c>
      <c r="J191" s="13">
        <f t="shared" si="13"/>
        <v>2.9629629629628999E-3</v>
      </c>
      <c r="K191" s="8">
        <v>8.9499999999999993</v>
      </c>
      <c r="L191" s="13">
        <f t="shared" si="14"/>
        <v>-8.7495846716137589E-3</v>
      </c>
      <c r="N191" s="9"/>
      <c r="R191" s="10"/>
      <c r="S191" s="11"/>
    </row>
    <row r="192" spans="2:19" ht="14.4" customHeight="1" x14ac:dyDescent="0.25">
      <c r="B192" s="15">
        <v>42219</v>
      </c>
      <c r="C192" s="6">
        <v>11265.9</v>
      </c>
      <c r="D192" s="13">
        <f t="shared" si="10"/>
        <v>7.6202742225441079E-3</v>
      </c>
      <c r="E192" s="7">
        <v>10.25</v>
      </c>
      <c r="F192" s="13">
        <f t="shared" si="11"/>
        <v>2.7054108216432823E-2</v>
      </c>
      <c r="G192" s="7">
        <v>12.93</v>
      </c>
      <c r="H192" s="13">
        <f t="shared" si="12"/>
        <v>7.009345794392512E-3</v>
      </c>
      <c r="I192" s="7">
        <v>6.83</v>
      </c>
      <c r="J192" s="13">
        <f t="shared" si="13"/>
        <v>8.8626292466765875E-3</v>
      </c>
      <c r="K192" s="8">
        <v>9.1</v>
      </c>
      <c r="L192" s="13">
        <f t="shared" si="14"/>
        <v>1.675977653631289E-2</v>
      </c>
      <c r="R192" s="10"/>
    </row>
    <row r="193" spans="2:19" ht="14.4" customHeight="1" x14ac:dyDescent="0.25">
      <c r="B193" s="15">
        <v>42220</v>
      </c>
      <c r="C193" s="6">
        <v>11150.5</v>
      </c>
      <c r="D193" s="13">
        <f t="shared" si="10"/>
        <v>-1.0243300579625209E-2</v>
      </c>
      <c r="E193" s="7">
        <v>10.34</v>
      </c>
      <c r="F193" s="13">
        <f t="shared" si="11"/>
        <v>8.7804878048780358E-3</v>
      </c>
      <c r="G193" s="7">
        <v>13.17</v>
      </c>
      <c r="H193" s="13">
        <f t="shared" si="12"/>
        <v>1.856148491879352E-2</v>
      </c>
      <c r="I193" s="7">
        <v>6.89</v>
      </c>
      <c r="J193" s="13">
        <f t="shared" si="13"/>
        <v>8.7847730600292256E-3</v>
      </c>
      <c r="K193" s="8">
        <v>9.1370000000000005</v>
      </c>
      <c r="L193" s="13">
        <f t="shared" si="14"/>
        <v>4.0659340659341551E-3</v>
      </c>
      <c r="N193" s="9"/>
      <c r="R193" s="10"/>
      <c r="S193" s="11"/>
    </row>
    <row r="194" spans="2:19" ht="14.4" customHeight="1" x14ac:dyDescent="0.25">
      <c r="B194" s="15">
        <v>42221</v>
      </c>
      <c r="C194" s="6">
        <v>11279.5</v>
      </c>
      <c r="D194" s="13">
        <f t="shared" si="10"/>
        <v>1.1568987937760639E-2</v>
      </c>
      <c r="E194" s="7">
        <v>10.5</v>
      </c>
      <c r="F194" s="13">
        <f t="shared" si="11"/>
        <v>1.547388781431336E-2</v>
      </c>
      <c r="G194" s="7">
        <v>13.59</v>
      </c>
      <c r="H194" s="13">
        <f t="shared" si="12"/>
        <v>3.1890660592255121E-2</v>
      </c>
      <c r="I194" s="7">
        <v>6.89</v>
      </c>
      <c r="J194" s="13">
        <f t="shared" si="13"/>
        <v>0</v>
      </c>
      <c r="K194" s="8">
        <v>9.33</v>
      </c>
      <c r="L194" s="13">
        <f t="shared" si="14"/>
        <v>2.1122906862208558E-2</v>
      </c>
      <c r="N194" s="9"/>
      <c r="R194" s="10"/>
      <c r="S194" s="11"/>
    </row>
    <row r="195" spans="2:19" ht="14.4" customHeight="1" x14ac:dyDescent="0.25">
      <c r="B195" s="15">
        <v>42222</v>
      </c>
      <c r="C195" s="6">
        <v>11253.6</v>
      </c>
      <c r="D195" s="13">
        <f t="shared" si="10"/>
        <v>-2.2962010727425541E-3</v>
      </c>
      <c r="E195" s="7">
        <v>10.6</v>
      </c>
      <c r="F195" s="13">
        <f t="shared" si="11"/>
        <v>9.52380952380949E-3</v>
      </c>
      <c r="G195" s="7">
        <v>13.86</v>
      </c>
      <c r="H195" s="13">
        <f t="shared" si="12"/>
        <v>1.9867549668874142E-2</v>
      </c>
      <c r="I195" s="7">
        <v>6.88</v>
      </c>
      <c r="J195" s="13">
        <f t="shared" si="13"/>
        <v>-1.4513788098693451E-3</v>
      </c>
      <c r="K195" s="8">
        <v>9.4</v>
      </c>
      <c r="L195" s="13">
        <f t="shared" si="14"/>
        <v>7.5026795284030313E-3</v>
      </c>
      <c r="N195" s="9"/>
      <c r="R195" s="10"/>
      <c r="S195" s="11"/>
    </row>
    <row r="196" spans="2:19" ht="14.4" customHeight="1" x14ac:dyDescent="0.25">
      <c r="B196" s="15">
        <v>42223</v>
      </c>
      <c r="C196" s="6">
        <v>11178.2</v>
      </c>
      <c r="D196" s="13">
        <f t="shared" si="10"/>
        <v>-6.700078197199086E-3</v>
      </c>
      <c r="E196" s="7">
        <v>10.72</v>
      </c>
      <c r="F196" s="13">
        <f t="shared" si="11"/>
        <v>1.1320754716981227E-2</v>
      </c>
      <c r="G196" s="7">
        <v>13.76</v>
      </c>
      <c r="H196" s="13">
        <f t="shared" si="12"/>
        <v>-7.2150072150071898E-3</v>
      </c>
      <c r="I196" s="7">
        <v>6.83</v>
      </c>
      <c r="J196" s="13">
        <f t="shared" si="13"/>
        <v>-7.2674418604650902E-3</v>
      </c>
      <c r="K196" s="8">
        <v>9.17</v>
      </c>
      <c r="L196" s="13">
        <f t="shared" si="14"/>
        <v>-2.4468085106383024E-2</v>
      </c>
      <c r="N196" s="9"/>
      <c r="R196" s="10"/>
      <c r="S196" s="11"/>
    </row>
    <row r="197" spans="2:19" ht="14.4" customHeight="1" x14ac:dyDescent="0.25">
      <c r="B197" s="15">
        <v>42226</v>
      </c>
      <c r="C197" s="6">
        <v>11311.7</v>
      </c>
      <c r="D197" s="13">
        <f t="shared" si="10"/>
        <v>1.1942888837200979E-2</v>
      </c>
      <c r="E197" s="7">
        <v>10.81</v>
      </c>
      <c r="F197" s="13">
        <f t="shared" si="11"/>
        <v>8.3955223880596876E-3</v>
      </c>
      <c r="G197" s="7">
        <v>13.72</v>
      </c>
      <c r="H197" s="13">
        <f t="shared" si="12"/>
        <v>-2.9069767441859845E-3</v>
      </c>
      <c r="I197" s="7">
        <v>6.78</v>
      </c>
      <c r="J197" s="13">
        <f t="shared" si="13"/>
        <v>-7.320644216691043E-3</v>
      </c>
      <c r="K197" s="8">
        <v>9.1929999999999996</v>
      </c>
      <c r="L197" s="13">
        <f t="shared" si="14"/>
        <v>2.5081788440566724E-3</v>
      </c>
      <c r="N197" s="9"/>
      <c r="R197" s="10"/>
      <c r="S197" s="11"/>
    </row>
    <row r="198" spans="2:19" ht="14.4" customHeight="1" x14ac:dyDescent="0.25">
      <c r="B198" s="15">
        <v>42227</v>
      </c>
      <c r="C198" s="6">
        <v>11152.3</v>
      </c>
      <c r="D198" s="13">
        <f t="shared" si="10"/>
        <v>-1.4091604268147267E-2</v>
      </c>
      <c r="E198" s="7">
        <v>10.76</v>
      </c>
      <c r="F198" s="13">
        <f t="shared" si="11"/>
        <v>-4.6253469010176422E-3</v>
      </c>
      <c r="G198" s="7">
        <v>13.53</v>
      </c>
      <c r="H198" s="13">
        <f t="shared" si="12"/>
        <v>-1.3848396501457819E-2</v>
      </c>
      <c r="I198" s="7">
        <v>6.64</v>
      </c>
      <c r="J198" s="13">
        <f t="shared" si="13"/>
        <v>-2.0648967551622502E-2</v>
      </c>
      <c r="K198" s="8">
        <v>9</v>
      </c>
      <c r="L198" s="13">
        <f t="shared" si="14"/>
        <v>-2.0994234743826785E-2</v>
      </c>
      <c r="N198" s="9"/>
      <c r="R198" s="10"/>
      <c r="S198" s="11"/>
    </row>
    <row r="199" spans="2:19" ht="14.4" customHeight="1" x14ac:dyDescent="0.25">
      <c r="B199" s="15">
        <v>42228</v>
      </c>
      <c r="C199" s="6">
        <v>10880.1</v>
      </c>
      <c r="D199" s="13">
        <f t="shared" si="10"/>
        <v>-2.4407521318472326E-2</v>
      </c>
      <c r="E199" s="7">
        <v>10.6</v>
      </c>
      <c r="F199" s="13">
        <f t="shared" si="11"/>
        <v>-1.4869888475836444E-2</v>
      </c>
      <c r="G199" s="7">
        <v>13.21</v>
      </c>
      <c r="H199" s="13">
        <f t="shared" si="12"/>
        <v>-2.3651145602365007E-2</v>
      </c>
      <c r="I199" s="7">
        <v>6.52</v>
      </c>
      <c r="J199" s="13">
        <f t="shared" si="13"/>
        <v>-1.8072289156626523E-2</v>
      </c>
      <c r="K199" s="8">
        <v>8.76</v>
      </c>
      <c r="L199" s="13">
        <f t="shared" si="14"/>
        <v>-2.6666666666666689E-2</v>
      </c>
      <c r="N199" s="9"/>
      <c r="R199" s="10"/>
      <c r="S199" s="11"/>
    </row>
    <row r="200" spans="2:19" ht="14.4" customHeight="1" x14ac:dyDescent="0.25">
      <c r="B200" s="15">
        <v>42229</v>
      </c>
      <c r="C200" s="6">
        <v>10947.9</v>
      </c>
      <c r="D200" s="13">
        <f t="shared" si="10"/>
        <v>6.2315603716876933E-3</v>
      </c>
      <c r="E200" s="7">
        <v>10.58</v>
      </c>
      <c r="F200" s="13">
        <f t="shared" si="11"/>
        <v>-1.8867924528301486E-3</v>
      </c>
      <c r="G200" s="7">
        <v>13.08</v>
      </c>
      <c r="H200" s="13">
        <f t="shared" si="12"/>
        <v>-9.8410295230886274E-3</v>
      </c>
      <c r="I200" s="7">
        <v>6.6</v>
      </c>
      <c r="J200" s="13">
        <f t="shared" si="13"/>
        <v>1.2269938650306761E-2</v>
      </c>
      <c r="K200" s="8">
        <v>9.25</v>
      </c>
      <c r="L200" s="13">
        <f t="shared" si="14"/>
        <v>5.5936073059360755E-2</v>
      </c>
      <c r="N200" s="9"/>
      <c r="R200" s="10"/>
      <c r="S200" s="11"/>
    </row>
    <row r="201" spans="2:19" ht="14.4" customHeight="1" x14ac:dyDescent="0.25">
      <c r="B201" s="15">
        <v>42230</v>
      </c>
      <c r="C201" s="6">
        <v>10879.3</v>
      </c>
      <c r="D201" s="13">
        <f t="shared" si="10"/>
        <v>-6.2660418893121387E-3</v>
      </c>
      <c r="E201" s="7">
        <v>10.7</v>
      </c>
      <c r="F201" s="13">
        <f t="shared" si="11"/>
        <v>1.1342155009451722E-2</v>
      </c>
      <c r="G201" s="7">
        <v>13.06</v>
      </c>
      <c r="H201" s="13">
        <f t="shared" si="12"/>
        <v>-1.5290519877675516E-3</v>
      </c>
      <c r="I201" s="7">
        <v>6.65</v>
      </c>
      <c r="J201" s="13">
        <f t="shared" si="13"/>
        <v>7.5757575757576835E-3</v>
      </c>
      <c r="K201" s="8">
        <v>9.1910000000000007</v>
      </c>
      <c r="L201" s="13">
        <f t="shared" si="14"/>
        <v>-6.3783783783782997E-3</v>
      </c>
      <c r="N201" s="9"/>
      <c r="R201" s="10"/>
      <c r="S201" s="11"/>
    </row>
    <row r="202" spans="2:19" ht="14.4" customHeight="1" x14ac:dyDescent="0.25">
      <c r="B202" s="15">
        <v>42233</v>
      </c>
      <c r="C202" s="6">
        <v>10900.3</v>
      </c>
      <c r="D202" s="13">
        <f t="shared" si="10"/>
        <v>1.9302712490693336E-3</v>
      </c>
      <c r="E202" s="7">
        <v>10.71</v>
      </c>
      <c r="F202" s="13">
        <f t="shared" si="11"/>
        <v>9.3457943925248264E-4</v>
      </c>
      <c r="G202" s="7">
        <v>13.08</v>
      </c>
      <c r="H202" s="13">
        <f t="shared" si="12"/>
        <v>1.5313935681469811E-3</v>
      </c>
      <c r="I202" s="7">
        <v>6.62</v>
      </c>
      <c r="J202" s="13">
        <f t="shared" si="13"/>
        <v>-4.5112781954887594E-3</v>
      </c>
      <c r="K202" s="8">
        <v>9.0500000000000007</v>
      </c>
      <c r="L202" s="13">
        <f t="shared" si="14"/>
        <v>-1.5341094549015341E-2</v>
      </c>
      <c r="N202" s="9"/>
      <c r="R202" s="10"/>
      <c r="S202" s="11"/>
    </row>
    <row r="203" spans="2:19" ht="14.4" customHeight="1" x14ac:dyDescent="0.25">
      <c r="B203" s="15">
        <v>42234</v>
      </c>
      <c r="C203" s="6">
        <v>10897.9</v>
      </c>
      <c r="D203" s="13">
        <f t="shared" si="10"/>
        <v>-2.2017742630933427E-4</v>
      </c>
      <c r="E203" s="7">
        <v>11.05</v>
      </c>
      <c r="F203" s="13">
        <f t="shared" si="11"/>
        <v>3.174603174603173E-2</v>
      </c>
      <c r="G203" s="7">
        <v>13.09</v>
      </c>
      <c r="H203" s="13">
        <f t="shared" si="12"/>
        <v>7.6452599388377579E-4</v>
      </c>
      <c r="I203" s="7">
        <v>6.63</v>
      </c>
      <c r="J203" s="13">
        <f t="shared" si="13"/>
        <v>1.5105740181268559E-3</v>
      </c>
      <c r="K203" s="8">
        <v>8.92</v>
      </c>
      <c r="L203" s="13">
        <f t="shared" si="14"/>
        <v>-1.4364640883977986E-2</v>
      </c>
      <c r="N203" s="9"/>
      <c r="R203" s="10"/>
      <c r="S203" s="11"/>
    </row>
    <row r="204" spans="2:19" ht="14.4" customHeight="1" x14ac:dyDescent="0.25">
      <c r="B204" s="15">
        <v>42235</v>
      </c>
      <c r="C204" s="6">
        <v>10782.4</v>
      </c>
      <c r="D204" s="13">
        <f t="shared" si="10"/>
        <v>-1.0598372163444334E-2</v>
      </c>
      <c r="E204" s="7">
        <v>10.9</v>
      </c>
      <c r="F204" s="13">
        <f t="shared" si="11"/>
        <v>-1.3574660633484194E-2</v>
      </c>
      <c r="G204" s="7">
        <v>12.93</v>
      </c>
      <c r="H204" s="13">
        <f t="shared" si="12"/>
        <v>-1.2223071046600469E-2</v>
      </c>
      <c r="I204" s="7">
        <v>6.74</v>
      </c>
      <c r="J204" s="13">
        <f t="shared" si="13"/>
        <v>1.6591251885369581E-2</v>
      </c>
      <c r="K204" s="8">
        <v>9.06</v>
      </c>
      <c r="L204" s="13">
        <f t="shared" si="14"/>
        <v>1.5695067264574054E-2</v>
      </c>
      <c r="N204" s="9"/>
      <c r="R204" s="10"/>
      <c r="S204" s="11"/>
    </row>
    <row r="205" spans="2:19" ht="14.4" customHeight="1" x14ac:dyDescent="0.25">
      <c r="B205" s="15">
        <v>42236</v>
      </c>
      <c r="C205" s="6">
        <v>10587</v>
      </c>
      <c r="D205" s="13">
        <f t="shared" si="10"/>
        <v>-1.8122124944353727E-2</v>
      </c>
      <c r="E205" s="7">
        <v>10.82</v>
      </c>
      <c r="F205" s="13">
        <f t="shared" si="11"/>
        <v>-7.3394495412844101E-3</v>
      </c>
      <c r="G205" s="7">
        <v>12.67</v>
      </c>
      <c r="H205" s="13">
        <f t="shared" si="12"/>
        <v>-2.0108275328692946E-2</v>
      </c>
      <c r="I205" s="7">
        <v>6.57</v>
      </c>
      <c r="J205" s="13">
        <f t="shared" si="13"/>
        <v>-2.5222551928783372E-2</v>
      </c>
      <c r="K205" s="8">
        <v>8.8800000000000008</v>
      </c>
      <c r="L205" s="13">
        <f t="shared" si="14"/>
        <v>-1.9867549668874138E-2</v>
      </c>
      <c r="N205" s="9"/>
      <c r="R205" s="10"/>
      <c r="S205" s="11"/>
    </row>
    <row r="206" spans="2:19" ht="14.4" customHeight="1" x14ac:dyDescent="0.25">
      <c r="B206" s="15">
        <v>42237</v>
      </c>
      <c r="C206" s="6">
        <v>10271.700000000001</v>
      </c>
      <c r="D206" s="13">
        <f t="shared" si="10"/>
        <v>-2.978180787758565E-2</v>
      </c>
      <c r="E206" s="7">
        <v>10.59</v>
      </c>
      <c r="F206" s="13">
        <f t="shared" si="11"/>
        <v>-2.1256931608133127E-2</v>
      </c>
      <c r="G206" s="7">
        <v>12.59</v>
      </c>
      <c r="H206" s="13">
        <f t="shared" si="12"/>
        <v>-6.3141278610891931E-3</v>
      </c>
      <c r="I206" s="7">
        <v>6.47</v>
      </c>
      <c r="J206" s="13">
        <f t="shared" si="13"/>
        <v>-1.5220700152207082E-2</v>
      </c>
      <c r="K206" s="8">
        <v>8.9499999999999993</v>
      </c>
      <c r="L206" s="13">
        <f t="shared" si="14"/>
        <v>7.8828828828827139E-3</v>
      </c>
      <c r="N206" s="9"/>
      <c r="R206" s="10"/>
      <c r="S206" s="11"/>
    </row>
    <row r="207" spans="2:19" ht="14.4" customHeight="1" x14ac:dyDescent="0.25">
      <c r="B207" s="15">
        <v>42240</v>
      </c>
      <c r="C207" s="6">
        <v>9756.6</v>
      </c>
      <c r="D207" s="13">
        <f t="shared" si="10"/>
        <v>-5.0147492625368766E-2</v>
      </c>
      <c r="E207" s="7">
        <v>10</v>
      </c>
      <c r="F207" s="13">
        <f t="shared" si="11"/>
        <v>-5.5712936732766748E-2</v>
      </c>
      <c r="G207" s="7">
        <v>12.12</v>
      </c>
      <c r="H207" s="13">
        <f t="shared" si="12"/>
        <v>-3.733121525019862E-2</v>
      </c>
      <c r="I207" s="7">
        <v>6.08</v>
      </c>
      <c r="J207" s="13">
        <f t="shared" si="13"/>
        <v>-6.0278207109737199E-2</v>
      </c>
      <c r="K207" s="8">
        <v>9.18</v>
      </c>
      <c r="L207" s="13">
        <f t="shared" si="14"/>
        <v>2.5698324022346418E-2</v>
      </c>
      <c r="N207" s="9"/>
      <c r="R207" s="10"/>
      <c r="S207" s="11"/>
    </row>
    <row r="208" spans="2:19" ht="14.4" customHeight="1" x14ac:dyDescent="0.25">
      <c r="B208" s="15">
        <v>42241</v>
      </c>
      <c r="C208" s="6">
        <v>10115.4</v>
      </c>
      <c r="D208" s="13">
        <f t="shared" si="10"/>
        <v>3.6775106082036699E-2</v>
      </c>
      <c r="E208" s="7">
        <v>10.4</v>
      </c>
      <c r="F208" s="13">
        <f t="shared" si="11"/>
        <v>4.0000000000000036E-2</v>
      </c>
      <c r="G208" s="7">
        <v>12.53</v>
      </c>
      <c r="H208" s="13">
        <f t="shared" si="12"/>
        <v>3.3828382838283842E-2</v>
      </c>
      <c r="I208" s="7">
        <v>6.35</v>
      </c>
      <c r="J208" s="13">
        <f t="shared" si="13"/>
        <v>4.4407894736842035E-2</v>
      </c>
      <c r="K208" s="8">
        <v>8.86</v>
      </c>
      <c r="L208" s="13">
        <f t="shared" si="14"/>
        <v>-3.4858387799564301E-2</v>
      </c>
      <c r="N208" s="9"/>
      <c r="R208" s="10"/>
      <c r="S208" s="11"/>
    </row>
    <row r="209" spans="2:19" ht="14.4" customHeight="1" x14ac:dyDescent="0.25">
      <c r="B209" s="15">
        <v>42242</v>
      </c>
      <c r="C209" s="6">
        <v>9970.5</v>
      </c>
      <c r="D209" s="13">
        <f t="shared" si="10"/>
        <v>-1.4324693042291916E-2</v>
      </c>
      <c r="E209" s="7">
        <v>10.23</v>
      </c>
      <c r="F209" s="13">
        <f t="shared" si="11"/>
        <v>-1.634615384615384E-2</v>
      </c>
      <c r="G209" s="7">
        <v>12.19</v>
      </c>
      <c r="H209" s="13">
        <f t="shared" si="12"/>
        <v>-2.7134876296887461E-2</v>
      </c>
      <c r="I209" s="7">
        <v>6.21</v>
      </c>
      <c r="J209" s="13">
        <f t="shared" si="13"/>
        <v>-2.204724409448814E-2</v>
      </c>
      <c r="K209" s="8">
        <v>9</v>
      </c>
      <c r="L209" s="13">
        <f t="shared" si="14"/>
        <v>1.5801354401805936E-2</v>
      </c>
      <c r="N209" s="9"/>
      <c r="R209" s="10"/>
      <c r="S209" s="11"/>
    </row>
    <row r="210" spans="2:19" ht="14.4" customHeight="1" x14ac:dyDescent="0.25">
      <c r="B210" s="15">
        <v>42243</v>
      </c>
      <c r="C210" s="6">
        <v>10290.200000000001</v>
      </c>
      <c r="D210" s="13">
        <f t="shared" si="10"/>
        <v>3.2064590542099265E-2</v>
      </c>
      <c r="E210" s="7">
        <v>10.4</v>
      </c>
      <c r="F210" s="13">
        <f t="shared" si="11"/>
        <v>1.6617790811339191E-2</v>
      </c>
      <c r="G210" s="7">
        <v>12.45</v>
      </c>
      <c r="H210" s="13">
        <f t="shared" si="12"/>
        <v>2.1328958162428205E-2</v>
      </c>
      <c r="I210" s="7">
        <v>6.34</v>
      </c>
      <c r="J210" s="13">
        <f t="shared" si="13"/>
        <v>2.0933977455716568E-2</v>
      </c>
      <c r="K210" s="8">
        <v>9</v>
      </c>
      <c r="L210" s="13">
        <f t="shared" si="14"/>
        <v>0</v>
      </c>
      <c r="N210" s="9"/>
      <c r="R210" s="10"/>
      <c r="S210" s="11"/>
    </row>
    <row r="211" spans="2:19" ht="14.4" customHeight="1" x14ac:dyDescent="0.25">
      <c r="B211" s="15">
        <v>42244</v>
      </c>
      <c r="C211" s="6">
        <v>10352.9</v>
      </c>
      <c r="D211" s="13">
        <f t="shared" ref="D211:D274" si="15">(C211-C210)/C210</f>
        <v>6.0931760315639056E-3</v>
      </c>
      <c r="E211" s="7">
        <v>10.38</v>
      </c>
      <c r="F211" s="13">
        <f t="shared" ref="F211:F274" si="16">(E211-E210)/E210</f>
        <v>-1.923076923076882E-3</v>
      </c>
      <c r="G211" s="7">
        <v>12.29</v>
      </c>
      <c r="H211" s="13">
        <f t="shared" ref="H211:H274" si="17">(G211-G210)/G210</f>
        <v>-1.2851405622489973E-2</v>
      </c>
      <c r="I211" s="7">
        <v>6.35</v>
      </c>
      <c r="J211" s="13">
        <f t="shared" ref="J211:J274" si="18">(I211-I210)/I210</f>
        <v>1.5772870662460231E-3</v>
      </c>
      <c r="K211" s="8">
        <v>8.9600000000000009</v>
      </c>
      <c r="L211" s="13">
        <f t="shared" ref="L211:L274" si="19">(K211-K210)/K210</f>
        <v>-4.4444444444443499E-3</v>
      </c>
      <c r="N211" s="9"/>
      <c r="R211" s="10"/>
      <c r="S211" s="11"/>
    </row>
    <row r="212" spans="2:19" ht="14.4" customHeight="1" x14ac:dyDescent="0.25">
      <c r="B212" s="15">
        <v>42247</v>
      </c>
      <c r="C212" s="6">
        <v>10259</v>
      </c>
      <c r="D212" s="13">
        <f t="shared" si="15"/>
        <v>-9.0699224371914768E-3</v>
      </c>
      <c r="E212" s="7">
        <v>10.33</v>
      </c>
      <c r="F212" s="13">
        <f t="shared" si="16"/>
        <v>-4.8169556840077753E-3</v>
      </c>
      <c r="G212" s="7">
        <v>12.47</v>
      </c>
      <c r="H212" s="13">
        <f t="shared" si="17"/>
        <v>1.4646053702197031E-2</v>
      </c>
      <c r="I212" s="7">
        <v>6.27</v>
      </c>
      <c r="J212" s="13">
        <f t="shared" si="18"/>
        <v>-1.2598425196850406E-2</v>
      </c>
      <c r="K212" s="8">
        <v>9.1</v>
      </c>
      <c r="L212" s="13">
        <f t="shared" si="19"/>
        <v>1.5624999999999863E-2</v>
      </c>
      <c r="N212" s="9"/>
      <c r="R212" s="10"/>
      <c r="S212" s="11"/>
    </row>
    <row r="213" spans="2:19" ht="14.4" customHeight="1" x14ac:dyDescent="0.25">
      <c r="B213" s="15">
        <v>42248</v>
      </c>
      <c r="C213" s="6">
        <v>9992.7999999999993</v>
      </c>
      <c r="D213" s="13">
        <f t="shared" si="15"/>
        <v>-2.5947948143093941E-2</v>
      </c>
      <c r="E213" s="7">
        <v>10.28</v>
      </c>
      <c r="F213" s="13">
        <f t="shared" si="16"/>
        <v>-4.8402710551791591E-3</v>
      </c>
      <c r="G213" s="7">
        <v>12.01</v>
      </c>
      <c r="H213" s="13">
        <f t="shared" si="17"/>
        <v>-3.6888532477947142E-2</v>
      </c>
      <c r="I213" s="7">
        <v>6.06</v>
      </c>
      <c r="J213" s="13">
        <f t="shared" si="18"/>
        <v>-3.3492822966507171E-2</v>
      </c>
      <c r="K213" s="8">
        <v>8.9939999999999998</v>
      </c>
      <c r="L213" s="13">
        <f t="shared" si="19"/>
        <v>-1.1648351648351634E-2</v>
      </c>
      <c r="N213" s="9"/>
      <c r="R213" s="10"/>
      <c r="S213" s="11"/>
    </row>
    <row r="214" spans="2:19" ht="14.4" customHeight="1" x14ac:dyDescent="0.25">
      <c r="B214" s="15">
        <v>42249</v>
      </c>
      <c r="C214" s="6">
        <v>9938.2999999999993</v>
      </c>
      <c r="D214" s="13">
        <f t="shared" si="15"/>
        <v>-5.4539268273156678E-3</v>
      </c>
      <c r="E214" s="7">
        <v>10.39</v>
      </c>
      <c r="F214" s="13">
        <f t="shared" si="16"/>
        <v>1.0700389105058484E-2</v>
      </c>
      <c r="G214" s="7">
        <v>12.1</v>
      </c>
      <c r="H214" s="13">
        <f t="shared" si="17"/>
        <v>7.4937552039966576E-3</v>
      </c>
      <c r="I214" s="7">
        <v>6.06</v>
      </c>
      <c r="J214" s="13">
        <f t="shared" si="18"/>
        <v>0</v>
      </c>
      <c r="K214" s="8">
        <v>8.77</v>
      </c>
      <c r="L214" s="13">
        <f t="shared" si="19"/>
        <v>-2.4905492550589305E-2</v>
      </c>
      <c r="N214" s="9"/>
      <c r="R214" s="10"/>
      <c r="S214" s="11"/>
    </row>
    <row r="215" spans="2:19" ht="14.4" customHeight="1" x14ac:dyDescent="0.25">
      <c r="B215" s="15">
        <v>42250</v>
      </c>
      <c r="C215" s="6">
        <v>10042.4</v>
      </c>
      <c r="D215" s="13">
        <f t="shared" si="15"/>
        <v>1.0474628457583327E-2</v>
      </c>
      <c r="E215" s="7">
        <v>10.65</v>
      </c>
      <c r="F215" s="13">
        <f t="shared" si="16"/>
        <v>2.5024061597690064E-2</v>
      </c>
      <c r="G215" s="7">
        <v>12.03</v>
      </c>
      <c r="H215" s="13">
        <f t="shared" si="17"/>
        <v>-5.7851239669421727E-3</v>
      </c>
      <c r="I215" s="7">
        <v>6.12</v>
      </c>
      <c r="J215" s="13">
        <f t="shared" si="18"/>
        <v>9.9009900990099844E-3</v>
      </c>
      <c r="K215" s="8">
        <v>9.109</v>
      </c>
      <c r="L215" s="13">
        <f t="shared" si="19"/>
        <v>3.8654503990878039E-2</v>
      </c>
      <c r="N215" s="9"/>
      <c r="R215" s="10"/>
      <c r="S215" s="11"/>
    </row>
    <row r="216" spans="2:19" ht="14.4" customHeight="1" x14ac:dyDescent="0.25">
      <c r="B216" s="15">
        <v>42251</v>
      </c>
      <c r="C216" s="6">
        <v>9821.7999999999993</v>
      </c>
      <c r="D216" s="13">
        <f t="shared" si="15"/>
        <v>-2.1966860511431568E-2</v>
      </c>
      <c r="E216" s="7">
        <v>10.33</v>
      </c>
      <c r="F216" s="13">
        <f t="shared" si="16"/>
        <v>-3.0046948356807539E-2</v>
      </c>
      <c r="G216" s="7">
        <v>11.98</v>
      </c>
      <c r="H216" s="13">
        <f t="shared" si="17"/>
        <v>-4.1562759767247662E-3</v>
      </c>
      <c r="I216" s="7">
        <v>6</v>
      </c>
      <c r="J216" s="13">
        <f t="shared" si="18"/>
        <v>-1.9607843137254919E-2</v>
      </c>
      <c r="K216" s="8">
        <v>8.9499999999999993</v>
      </c>
      <c r="L216" s="13">
        <f t="shared" si="19"/>
        <v>-1.745526402459114E-2</v>
      </c>
      <c r="N216" s="9"/>
      <c r="R216" s="10"/>
      <c r="S216" s="11"/>
    </row>
    <row r="217" spans="2:19" ht="14.4" customHeight="1" x14ac:dyDescent="0.25">
      <c r="B217" s="15">
        <v>42254</v>
      </c>
      <c r="C217" s="6">
        <v>9805.4</v>
      </c>
      <c r="D217" s="13">
        <f t="shared" si="15"/>
        <v>-1.66975503471865E-3</v>
      </c>
      <c r="E217" s="7">
        <v>10.52</v>
      </c>
      <c r="F217" s="13">
        <f t="shared" si="16"/>
        <v>1.8393030009680494E-2</v>
      </c>
      <c r="G217" s="7">
        <v>12.01</v>
      </c>
      <c r="H217" s="13">
        <f t="shared" si="17"/>
        <v>2.5041736227044541E-3</v>
      </c>
      <c r="I217" s="7">
        <v>5.99</v>
      </c>
      <c r="J217" s="13">
        <f t="shared" si="18"/>
        <v>-1.6666666666666312E-3</v>
      </c>
      <c r="K217" s="8">
        <v>9.06</v>
      </c>
      <c r="L217" s="13">
        <f t="shared" si="19"/>
        <v>1.2290502793296226E-2</v>
      </c>
      <c r="R217" s="10"/>
    </row>
    <row r="218" spans="2:19" ht="14.4" customHeight="1" x14ac:dyDescent="0.25">
      <c r="B218" s="15">
        <v>42255</v>
      </c>
      <c r="C218" s="6">
        <v>9866.2000000000007</v>
      </c>
      <c r="D218" s="13">
        <f t="shared" si="15"/>
        <v>6.2006649397272004E-3</v>
      </c>
      <c r="E218" s="7">
        <v>10.63</v>
      </c>
      <c r="F218" s="13">
        <f t="shared" si="16"/>
        <v>1.0456273764258671E-2</v>
      </c>
      <c r="G218" s="7">
        <v>12.09</v>
      </c>
      <c r="H218" s="13">
        <f t="shared" si="17"/>
        <v>6.6611157368859347E-3</v>
      </c>
      <c r="I218" s="7">
        <v>5.96</v>
      </c>
      <c r="J218" s="13">
        <f t="shared" si="18"/>
        <v>-5.0083472454090566E-3</v>
      </c>
      <c r="K218" s="8">
        <v>8.8789999999999996</v>
      </c>
      <c r="L218" s="13">
        <f t="shared" si="19"/>
        <v>-1.9977924944812465E-2</v>
      </c>
      <c r="N218" s="9"/>
      <c r="R218" s="10"/>
      <c r="S218" s="11"/>
    </row>
    <row r="219" spans="2:19" ht="14.4" customHeight="1" x14ac:dyDescent="0.25">
      <c r="B219" s="15">
        <v>42256</v>
      </c>
      <c r="C219" s="6">
        <v>10037.799999999999</v>
      </c>
      <c r="D219" s="13">
        <f t="shared" si="15"/>
        <v>1.7392714520281218E-2</v>
      </c>
      <c r="E219" s="7">
        <v>10.67</v>
      </c>
      <c r="F219" s="13">
        <f t="shared" si="16"/>
        <v>3.7629350893696278E-3</v>
      </c>
      <c r="G219" s="7">
        <v>12.11</v>
      </c>
      <c r="H219" s="13">
        <f t="shared" si="17"/>
        <v>1.6542597187758125E-3</v>
      </c>
      <c r="I219" s="7">
        <v>6</v>
      </c>
      <c r="J219" s="13">
        <f t="shared" si="18"/>
        <v>6.7114093959731603E-3</v>
      </c>
      <c r="K219" s="8">
        <v>9.1</v>
      </c>
      <c r="L219" s="13">
        <f t="shared" si="19"/>
        <v>2.4890190336749645E-2</v>
      </c>
      <c r="N219" s="9"/>
      <c r="R219" s="10"/>
      <c r="S219" s="11"/>
    </row>
    <row r="220" spans="2:19" ht="14.4" customHeight="1" x14ac:dyDescent="0.25">
      <c r="B220" s="15">
        <v>42257</v>
      </c>
      <c r="C220" s="6">
        <v>9859</v>
      </c>
      <c r="D220" s="13">
        <f t="shared" si="15"/>
        <v>-1.7812668114527017E-2</v>
      </c>
      <c r="E220" s="7">
        <v>10.51</v>
      </c>
      <c r="F220" s="13">
        <f t="shared" si="16"/>
        <v>-1.4995313964386144E-2</v>
      </c>
      <c r="G220" s="7">
        <v>12.04</v>
      </c>
      <c r="H220" s="13">
        <f t="shared" si="17"/>
        <v>-5.7803468208092726E-3</v>
      </c>
      <c r="I220" s="7">
        <v>5.68</v>
      </c>
      <c r="J220" s="13">
        <f t="shared" si="18"/>
        <v>-5.3333333333333378E-2</v>
      </c>
      <c r="K220" s="8">
        <v>9.0399999999999991</v>
      </c>
      <c r="L220" s="13">
        <f t="shared" si="19"/>
        <v>-6.593406593406648E-3</v>
      </c>
      <c r="N220" s="9"/>
      <c r="R220" s="10"/>
      <c r="S220" s="11"/>
    </row>
    <row r="221" spans="2:19" ht="14.4" customHeight="1" x14ac:dyDescent="0.25">
      <c r="B221" s="15">
        <v>42258</v>
      </c>
      <c r="C221" s="6">
        <v>9737.9</v>
      </c>
      <c r="D221" s="13">
        <f t="shared" si="15"/>
        <v>-1.2283193021604662E-2</v>
      </c>
      <c r="E221" s="7">
        <v>10.4</v>
      </c>
      <c r="F221" s="13">
        <f t="shared" si="16"/>
        <v>-1.0466222645099851E-2</v>
      </c>
      <c r="G221" s="7">
        <v>11.94</v>
      </c>
      <c r="H221" s="13">
        <f t="shared" si="17"/>
        <v>-8.3056478405315326E-3</v>
      </c>
      <c r="I221" s="7">
        <v>5.73</v>
      </c>
      <c r="J221" s="13">
        <f t="shared" si="18"/>
        <v>8.802816901408576E-3</v>
      </c>
      <c r="K221" s="8">
        <v>9.01</v>
      </c>
      <c r="L221" s="13">
        <f t="shared" si="19"/>
        <v>-3.3185840707963899E-3</v>
      </c>
      <c r="N221" s="9"/>
      <c r="R221" s="10"/>
      <c r="S221" s="11"/>
    </row>
    <row r="222" spans="2:19" ht="14.4" customHeight="1" x14ac:dyDescent="0.25">
      <c r="B222" s="15">
        <v>42261</v>
      </c>
      <c r="C222" s="6">
        <v>9696.4</v>
      </c>
      <c r="D222" s="13">
        <f t="shared" si="15"/>
        <v>-4.261699134310272E-3</v>
      </c>
      <c r="E222" s="7">
        <v>10.24</v>
      </c>
      <c r="F222" s="13">
        <f t="shared" si="16"/>
        <v>-1.5384615384615398E-2</v>
      </c>
      <c r="G222" s="7">
        <v>11.83</v>
      </c>
      <c r="H222" s="13">
        <f t="shared" si="17"/>
        <v>-9.2127303182579084E-3</v>
      </c>
      <c r="I222" s="7">
        <v>5.63</v>
      </c>
      <c r="J222" s="13">
        <f t="shared" si="18"/>
        <v>-1.7452006980802882E-2</v>
      </c>
      <c r="K222" s="8">
        <v>8.9499999999999993</v>
      </c>
      <c r="L222" s="13">
        <f t="shared" si="19"/>
        <v>-6.6592674805771917E-3</v>
      </c>
      <c r="N222" s="9"/>
      <c r="R222" s="10"/>
      <c r="S222" s="11"/>
    </row>
    <row r="223" spans="2:19" ht="14.4" customHeight="1" x14ac:dyDescent="0.25">
      <c r="B223" s="15">
        <v>42262</v>
      </c>
      <c r="C223" s="6">
        <v>9782.5</v>
      </c>
      <c r="D223" s="13">
        <f t="shared" si="15"/>
        <v>8.8795841755703528E-3</v>
      </c>
      <c r="E223" s="7">
        <v>10.38</v>
      </c>
      <c r="F223" s="13">
        <f t="shared" si="16"/>
        <v>1.3671875000000056E-2</v>
      </c>
      <c r="G223" s="7">
        <v>12.01</v>
      </c>
      <c r="H223" s="13">
        <f t="shared" si="17"/>
        <v>1.5215553677092115E-2</v>
      </c>
      <c r="I223" s="7">
        <v>5.64</v>
      </c>
      <c r="J223" s="13">
        <f t="shared" si="18"/>
        <v>1.7761989342806016E-3</v>
      </c>
      <c r="K223" s="8">
        <v>8.94</v>
      </c>
      <c r="L223" s="13">
        <f t="shared" si="19"/>
        <v>-1.1173184357541662E-3</v>
      </c>
      <c r="N223" s="9"/>
      <c r="R223" s="10"/>
      <c r="S223" s="11"/>
    </row>
    <row r="224" spans="2:19" ht="14.4" customHeight="1" x14ac:dyDescent="0.25">
      <c r="B224" s="15">
        <v>42263</v>
      </c>
      <c r="C224" s="6">
        <v>9976.7999999999993</v>
      </c>
      <c r="D224" s="13">
        <f t="shared" si="15"/>
        <v>1.9861998466649555E-2</v>
      </c>
      <c r="E224" s="7">
        <v>10.43</v>
      </c>
      <c r="F224" s="13">
        <f t="shared" si="16"/>
        <v>4.8169556840076044E-3</v>
      </c>
      <c r="G224" s="7">
        <v>12</v>
      </c>
      <c r="H224" s="13">
        <f t="shared" si="17"/>
        <v>-8.3263946711072329E-4</v>
      </c>
      <c r="I224" s="7">
        <v>5.7</v>
      </c>
      <c r="J224" s="13">
        <f t="shared" si="18"/>
        <v>1.0638297872340514E-2</v>
      </c>
      <c r="K224" s="8">
        <v>8.9</v>
      </c>
      <c r="L224" s="13">
        <f t="shared" si="19"/>
        <v>-4.4742729306486741E-3</v>
      </c>
      <c r="N224" s="9"/>
      <c r="R224" s="10"/>
      <c r="S224" s="11"/>
    </row>
    <row r="225" spans="2:19" ht="14.4" customHeight="1" x14ac:dyDescent="0.25">
      <c r="B225" s="15">
        <v>42264</v>
      </c>
      <c r="C225" s="6">
        <v>10106.6</v>
      </c>
      <c r="D225" s="13">
        <f t="shared" si="15"/>
        <v>1.3010183626012459E-2</v>
      </c>
      <c r="E225" s="7">
        <v>10.43</v>
      </c>
      <c r="F225" s="13">
        <f t="shared" si="16"/>
        <v>0</v>
      </c>
      <c r="G225" s="7">
        <v>12.01</v>
      </c>
      <c r="H225" s="13">
        <f t="shared" si="17"/>
        <v>8.3333333333331561E-4</v>
      </c>
      <c r="I225" s="7">
        <v>5.76</v>
      </c>
      <c r="J225" s="13">
        <f t="shared" si="18"/>
        <v>1.0526315789473615E-2</v>
      </c>
      <c r="K225" s="8">
        <v>8.7850000000000001</v>
      </c>
      <c r="L225" s="13">
        <f t="shared" si="19"/>
        <v>-1.2921348314606765E-2</v>
      </c>
      <c r="N225" s="9"/>
      <c r="R225" s="10"/>
      <c r="S225" s="11"/>
    </row>
    <row r="226" spans="2:19" ht="14.4" customHeight="1" x14ac:dyDescent="0.25">
      <c r="B226" s="15">
        <v>42265</v>
      </c>
      <c r="C226" s="6">
        <v>9847.2000000000007</v>
      </c>
      <c r="D226" s="13">
        <f t="shared" si="15"/>
        <v>-2.5666396216333844E-2</v>
      </c>
      <c r="E226" s="7">
        <v>10.57</v>
      </c>
      <c r="F226" s="13">
        <f t="shared" si="16"/>
        <v>1.3422818791946364E-2</v>
      </c>
      <c r="G226" s="7">
        <v>12.16</v>
      </c>
      <c r="H226" s="13">
        <f t="shared" si="17"/>
        <v>1.2489592006661146E-2</v>
      </c>
      <c r="I226" s="7">
        <v>5.82</v>
      </c>
      <c r="J226" s="13">
        <f t="shared" si="18"/>
        <v>1.0416666666666753E-2</v>
      </c>
      <c r="K226" s="8">
        <v>9</v>
      </c>
      <c r="L226" s="13">
        <f t="shared" si="19"/>
        <v>2.447353443369378E-2</v>
      </c>
      <c r="N226" s="9"/>
      <c r="R226" s="10"/>
      <c r="S226" s="11"/>
    </row>
    <row r="227" spans="2:19" ht="14.4" customHeight="1" x14ac:dyDescent="0.25">
      <c r="B227" s="15">
        <v>42268</v>
      </c>
      <c r="C227" s="6">
        <v>9856.7999999999993</v>
      </c>
      <c r="D227" s="13">
        <f t="shared" si="15"/>
        <v>9.7489641725551871E-4</v>
      </c>
      <c r="E227" s="7">
        <v>10.69</v>
      </c>
      <c r="F227" s="13">
        <f t="shared" si="16"/>
        <v>1.1352885525070881E-2</v>
      </c>
      <c r="G227" s="7">
        <v>12.24</v>
      </c>
      <c r="H227" s="13">
        <f t="shared" si="17"/>
        <v>6.5789473684210583E-3</v>
      </c>
      <c r="I227" s="7">
        <v>5.85</v>
      </c>
      <c r="J227" s="13">
        <f t="shared" si="18"/>
        <v>5.1546391752576217E-3</v>
      </c>
      <c r="K227" s="8">
        <v>8.9</v>
      </c>
      <c r="L227" s="13">
        <f t="shared" si="19"/>
        <v>-1.1111111111111072E-2</v>
      </c>
      <c r="N227" s="9"/>
      <c r="R227" s="10"/>
      <c r="S227" s="11"/>
    </row>
    <row r="228" spans="2:19" ht="14.4" customHeight="1" x14ac:dyDescent="0.25">
      <c r="B228" s="15">
        <v>42269</v>
      </c>
      <c r="C228" s="6">
        <v>9550.2000000000007</v>
      </c>
      <c r="D228" s="13">
        <f t="shared" si="15"/>
        <v>-3.1105429754078259E-2</v>
      </c>
      <c r="E228" s="7">
        <v>10.55</v>
      </c>
      <c r="F228" s="13">
        <f t="shared" si="16"/>
        <v>-1.3096351730589224E-2</v>
      </c>
      <c r="G228" s="7">
        <v>12.1</v>
      </c>
      <c r="H228" s="13">
        <f t="shared" si="17"/>
        <v>-1.1437908496732072E-2</v>
      </c>
      <c r="I228" s="7">
        <v>5.73</v>
      </c>
      <c r="J228" s="13">
        <f t="shared" si="18"/>
        <v>-2.0512820512820381E-2</v>
      </c>
      <c r="K228" s="8">
        <v>8.68</v>
      </c>
      <c r="L228" s="13">
        <f t="shared" si="19"/>
        <v>-2.4719101123595575E-2</v>
      </c>
      <c r="N228" s="9"/>
      <c r="R228" s="10"/>
      <c r="S228" s="11"/>
    </row>
    <row r="229" spans="2:19" ht="14.4" customHeight="1" x14ac:dyDescent="0.25">
      <c r="B229" s="15">
        <v>42270</v>
      </c>
      <c r="C229" s="6">
        <v>9474.6</v>
      </c>
      <c r="D229" s="13">
        <f t="shared" si="15"/>
        <v>-7.9160645850349064E-3</v>
      </c>
      <c r="E229" s="7">
        <v>10.61</v>
      </c>
      <c r="F229" s="13">
        <f t="shared" si="16"/>
        <v>5.6872037914690726E-3</v>
      </c>
      <c r="G229" s="7">
        <v>11.96</v>
      </c>
      <c r="H229" s="13">
        <f t="shared" si="17"/>
        <v>-1.1570247933884198E-2</v>
      </c>
      <c r="I229" s="7">
        <v>5.79</v>
      </c>
      <c r="J229" s="13">
        <f t="shared" si="18"/>
        <v>1.0471204188481607E-2</v>
      </c>
      <c r="K229" s="8">
        <v>8.74</v>
      </c>
      <c r="L229" s="13">
        <f t="shared" si="19"/>
        <v>6.9124423963134217E-3</v>
      </c>
      <c r="N229" s="9"/>
      <c r="R229" s="10"/>
      <c r="S229" s="11"/>
    </row>
    <row r="230" spans="2:19" ht="14.4" customHeight="1" x14ac:dyDescent="0.25">
      <c r="B230" s="15">
        <v>42271</v>
      </c>
      <c r="C230" s="6">
        <v>9291.4</v>
      </c>
      <c r="D230" s="13">
        <f t="shared" si="15"/>
        <v>-1.933590863994266E-2</v>
      </c>
      <c r="E230" s="7">
        <v>10.48</v>
      </c>
      <c r="F230" s="13">
        <f t="shared" si="16"/>
        <v>-1.2252591894439115E-2</v>
      </c>
      <c r="G230" s="7">
        <v>11.91</v>
      </c>
      <c r="H230" s="13">
        <f t="shared" si="17"/>
        <v>-4.180602006689022E-3</v>
      </c>
      <c r="I230" s="7">
        <v>5.9</v>
      </c>
      <c r="J230" s="13">
        <f t="shared" si="18"/>
        <v>1.8998272884283303E-2</v>
      </c>
      <c r="K230" s="8">
        <v>8.6199999999999992</v>
      </c>
      <c r="L230" s="13">
        <f t="shared" si="19"/>
        <v>-1.3729977116704919E-2</v>
      </c>
      <c r="N230" s="9"/>
      <c r="R230" s="10"/>
      <c r="S230" s="11"/>
    </row>
    <row r="231" spans="2:19" ht="14.4" customHeight="1" x14ac:dyDescent="0.25">
      <c r="B231" s="15">
        <v>42272</v>
      </c>
      <c r="C231" s="6">
        <v>9519.5</v>
      </c>
      <c r="D231" s="13">
        <f t="shared" si="15"/>
        <v>2.4549583485804116E-2</v>
      </c>
      <c r="E231" s="7">
        <v>10.68</v>
      </c>
      <c r="F231" s="13">
        <f t="shared" si="16"/>
        <v>1.9083969465648786E-2</v>
      </c>
      <c r="G231" s="7">
        <v>12.01</v>
      </c>
      <c r="H231" s="13">
        <f t="shared" si="17"/>
        <v>8.3963056255247394E-3</v>
      </c>
      <c r="I231" s="7">
        <v>6.05</v>
      </c>
      <c r="J231" s="13">
        <f t="shared" si="18"/>
        <v>2.542372881355923E-2</v>
      </c>
      <c r="K231" s="8">
        <v>8.7680000000000007</v>
      </c>
      <c r="L231" s="13">
        <f t="shared" si="19"/>
        <v>1.7169373549884161E-2</v>
      </c>
      <c r="N231" s="9"/>
      <c r="R231" s="10"/>
      <c r="S231" s="11"/>
    </row>
    <row r="232" spans="2:19" ht="14.4" customHeight="1" x14ac:dyDescent="0.25">
      <c r="B232" s="15">
        <v>42275</v>
      </c>
      <c r="C232" s="6">
        <v>9394.2000000000007</v>
      </c>
      <c r="D232" s="13">
        <f t="shared" si="15"/>
        <v>-1.3162456011345058E-2</v>
      </c>
      <c r="E232" s="7">
        <v>10.72</v>
      </c>
      <c r="F232" s="13">
        <f t="shared" si="16"/>
        <v>3.7453183520600119E-3</v>
      </c>
      <c r="G232" s="7">
        <v>11.99</v>
      </c>
      <c r="H232" s="13">
        <f t="shared" si="17"/>
        <v>-1.6652789342214466E-3</v>
      </c>
      <c r="I232" s="7">
        <v>6.04</v>
      </c>
      <c r="J232" s="13">
        <f t="shared" si="18"/>
        <v>-1.6528925619834359E-3</v>
      </c>
      <c r="K232" s="8">
        <v>8.6379999999999999</v>
      </c>
      <c r="L232" s="13">
        <f t="shared" si="19"/>
        <v>-1.4826642335766511E-2</v>
      </c>
      <c r="N232" s="9"/>
      <c r="R232" s="10"/>
      <c r="S232" s="11"/>
    </row>
    <row r="233" spans="2:19" ht="14.4" customHeight="1" x14ac:dyDescent="0.25">
      <c r="B233" s="15">
        <v>42276</v>
      </c>
      <c r="C233" s="6">
        <v>9393.9</v>
      </c>
      <c r="D233" s="13">
        <f t="shared" si="15"/>
        <v>-3.1934597943528068E-5</v>
      </c>
      <c r="E233" s="7">
        <v>10.57</v>
      </c>
      <c r="F233" s="13">
        <f t="shared" si="16"/>
        <v>-1.3992537313432868E-2</v>
      </c>
      <c r="G233" s="7">
        <v>11.76</v>
      </c>
      <c r="H233" s="13">
        <f t="shared" si="17"/>
        <v>-1.9182652210175181E-2</v>
      </c>
      <c r="I233" s="7">
        <v>6.14</v>
      </c>
      <c r="J233" s="13">
        <f t="shared" si="18"/>
        <v>1.6556291390728419E-2</v>
      </c>
      <c r="K233" s="8">
        <v>8.6</v>
      </c>
      <c r="L233" s="13">
        <f t="shared" si="19"/>
        <v>-4.3991664737207982E-3</v>
      </c>
      <c r="N233" s="9"/>
      <c r="R233" s="10"/>
      <c r="S233" s="11"/>
    </row>
    <row r="234" spans="2:19" ht="14.4" customHeight="1" x14ac:dyDescent="0.25">
      <c r="B234" s="15">
        <v>42277</v>
      </c>
      <c r="C234" s="6">
        <v>9559.9</v>
      </c>
      <c r="D234" s="13">
        <f t="shared" si="15"/>
        <v>1.7671041846304518E-2</v>
      </c>
      <c r="E234" s="7">
        <v>10.65</v>
      </c>
      <c r="F234" s="13">
        <f t="shared" si="16"/>
        <v>7.5685903500473106E-3</v>
      </c>
      <c r="G234" s="7">
        <v>11.49</v>
      </c>
      <c r="H234" s="13">
        <f t="shared" si="17"/>
        <v>-2.2959183673469351E-2</v>
      </c>
      <c r="I234" s="7">
        <v>6.22</v>
      </c>
      <c r="J234" s="13">
        <f t="shared" si="18"/>
        <v>1.3029315960912065E-2</v>
      </c>
      <c r="K234" s="8">
        <v>8.5500000000000007</v>
      </c>
      <c r="L234" s="13">
        <f t="shared" si="19"/>
        <v>-5.8139534883719689E-3</v>
      </c>
      <c r="N234" s="9"/>
      <c r="R234" s="10"/>
      <c r="S234" s="11"/>
    </row>
    <row r="235" spans="2:19" ht="14.4" customHeight="1" x14ac:dyDescent="0.25">
      <c r="B235" s="15">
        <v>42278</v>
      </c>
      <c r="C235" s="6">
        <v>9567.2999999999993</v>
      </c>
      <c r="D235" s="13">
        <f t="shared" si="15"/>
        <v>7.7406667433755965E-4</v>
      </c>
      <c r="E235" s="7">
        <v>10.65</v>
      </c>
      <c r="F235" s="13">
        <f t="shared" si="16"/>
        <v>0</v>
      </c>
      <c r="G235" s="7">
        <v>11.32</v>
      </c>
      <c r="H235" s="13">
        <f t="shared" si="17"/>
        <v>-1.4795474325500428E-2</v>
      </c>
      <c r="I235" s="7">
        <v>6.27</v>
      </c>
      <c r="J235" s="13">
        <f t="shared" si="18"/>
        <v>8.0385852090031872E-3</v>
      </c>
      <c r="K235" s="8">
        <v>8.6</v>
      </c>
      <c r="L235" s="13">
        <f t="shared" si="19"/>
        <v>5.8479532163741438E-3</v>
      </c>
      <c r="N235" s="9"/>
      <c r="R235" s="10"/>
      <c r="S235" s="11"/>
    </row>
    <row r="236" spans="2:19" ht="14.4" customHeight="1" x14ac:dyDescent="0.25">
      <c r="B236" s="15">
        <v>42279</v>
      </c>
      <c r="C236" s="6">
        <v>9603.6</v>
      </c>
      <c r="D236" s="13">
        <f t="shared" si="15"/>
        <v>3.7941739048635553E-3</v>
      </c>
      <c r="E236" s="7">
        <v>10.9</v>
      </c>
      <c r="F236" s="13">
        <f t="shared" si="16"/>
        <v>2.3474178403755867E-2</v>
      </c>
      <c r="G236" s="7">
        <v>11.47</v>
      </c>
      <c r="H236" s="13">
        <f t="shared" si="17"/>
        <v>1.325088339222618E-2</v>
      </c>
      <c r="I236" s="7">
        <v>6.26</v>
      </c>
      <c r="J236" s="13">
        <f t="shared" si="18"/>
        <v>-1.5948963317384032E-3</v>
      </c>
      <c r="K236" s="8">
        <v>8.56</v>
      </c>
      <c r="L236" s="13">
        <f t="shared" si="19"/>
        <v>-4.6511627906975755E-3</v>
      </c>
      <c r="N236" s="9"/>
      <c r="R236" s="10"/>
      <c r="S236" s="11"/>
    </row>
    <row r="237" spans="2:19" ht="14.4" customHeight="1" x14ac:dyDescent="0.25">
      <c r="B237" s="15">
        <v>42282</v>
      </c>
      <c r="C237" s="6">
        <v>9971.2999999999993</v>
      </c>
      <c r="D237" s="13">
        <f t="shared" si="15"/>
        <v>3.8287725436294606E-2</v>
      </c>
      <c r="E237" s="7">
        <v>11.3</v>
      </c>
      <c r="F237" s="13">
        <f t="shared" si="16"/>
        <v>3.6697247706422048E-2</v>
      </c>
      <c r="G237" s="7">
        <v>12.22</v>
      </c>
      <c r="H237" s="13">
        <f t="shared" si="17"/>
        <v>6.5387968613775063E-2</v>
      </c>
      <c r="I237" s="7">
        <v>6.29</v>
      </c>
      <c r="J237" s="13">
        <f t="shared" si="18"/>
        <v>4.7923322683706467E-3</v>
      </c>
      <c r="K237" s="8">
        <v>8.6159999999999997</v>
      </c>
      <c r="L237" s="13">
        <f t="shared" si="19"/>
        <v>6.5420560747662566E-3</v>
      </c>
      <c r="N237" s="9"/>
      <c r="R237" s="10"/>
      <c r="S237" s="11"/>
    </row>
    <row r="238" spans="2:19" ht="14.4" customHeight="1" x14ac:dyDescent="0.25">
      <c r="B238" s="15">
        <v>42283</v>
      </c>
      <c r="C238" s="6">
        <v>10103.299999999999</v>
      </c>
      <c r="D238" s="13">
        <f t="shared" si="15"/>
        <v>1.3237993040024872E-2</v>
      </c>
      <c r="E238" s="7">
        <v>11.44</v>
      </c>
      <c r="F238" s="13">
        <f t="shared" si="16"/>
        <v>1.2389380530973344E-2</v>
      </c>
      <c r="G238" s="7">
        <v>11.76</v>
      </c>
      <c r="H238" s="13">
        <f t="shared" si="17"/>
        <v>-3.764320785597388E-2</v>
      </c>
      <c r="I238" s="7">
        <v>6.41</v>
      </c>
      <c r="J238" s="13">
        <f t="shared" si="18"/>
        <v>1.9077901430842623E-2</v>
      </c>
      <c r="K238" s="8">
        <v>8.65</v>
      </c>
      <c r="L238" s="13">
        <f t="shared" si="19"/>
        <v>3.9461467038069522E-3</v>
      </c>
      <c r="N238" s="9"/>
      <c r="R238" s="10"/>
      <c r="S238" s="11"/>
    </row>
    <row r="239" spans="2:19" ht="14.4" customHeight="1" x14ac:dyDescent="0.25">
      <c r="B239" s="15">
        <v>42284</v>
      </c>
      <c r="C239" s="6">
        <v>10170</v>
      </c>
      <c r="D239" s="13">
        <f t="shared" si="15"/>
        <v>6.6018033711758269E-3</v>
      </c>
      <c r="E239" s="7">
        <v>11.56</v>
      </c>
      <c r="F239" s="13">
        <f t="shared" si="16"/>
        <v>1.0489510489510577E-2</v>
      </c>
      <c r="G239" s="7">
        <v>12.01</v>
      </c>
      <c r="H239" s="13">
        <f t="shared" si="17"/>
        <v>2.1258503401360544E-2</v>
      </c>
      <c r="I239" s="7">
        <v>6.36</v>
      </c>
      <c r="J239" s="13">
        <f t="shared" si="18"/>
        <v>-7.8003120124804717E-3</v>
      </c>
      <c r="K239" s="8">
        <v>8.6519999999999992</v>
      </c>
      <c r="L239" s="13">
        <f t="shared" si="19"/>
        <v>2.3121387283224178E-4</v>
      </c>
      <c r="N239" s="9"/>
      <c r="R239" s="10"/>
      <c r="S239" s="11"/>
    </row>
    <row r="240" spans="2:19" ht="14.4" customHeight="1" x14ac:dyDescent="0.25">
      <c r="B240" s="15">
        <v>42285</v>
      </c>
      <c r="C240" s="6">
        <v>10181.200000000001</v>
      </c>
      <c r="D240" s="13">
        <f t="shared" si="15"/>
        <v>1.1012782694199339E-3</v>
      </c>
      <c r="E240" s="7">
        <v>11.43</v>
      </c>
      <c r="F240" s="13">
        <f t="shared" si="16"/>
        <v>-1.1245674740484496E-2</v>
      </c>
      <c r="G240" s="7">
        <v>12.01</v>
      </c>
      <c r="H240" s="13">
        <f t="shared" si="17"/>
        <v>0</v>
      </c>
      <c r="I240" s="7">
        <v>6.39</v>
      </c>
      <c r="J240" s="13">
        <f t="shared" si="18"/>
        <v>4.7169811320753709E-3</v>
      </c>
      <c r="K240" s="8">
        <v>8.64</v>
      </c>
      <c r="L240" s="13">
        <f t="shared" si="19"/>
        <v>-1.3869625520109431E-3</v>
      </c>
      <c r="N240" s="9"/>
      <c r="R240" s="10"/>
      <c r="S240" s="11"/>
    </row>
    <row r="241" spans="2:19" ht="14.4" customHeight="1" x14ac:dyDescent="0.25">
      <c r="B241" s="15">
        <v>42286</v>
      </c>
      <c r="C241" s="6">
        <v>10309.6</v>
      </c>
      <c r="D241" s="13">
        <f t="shared" si="15"/>
        <v>1.2611479982713199E-2</v>
      </c>
      <c r="E241" s="7">
        <v>11.24</v>
      </c>
      <c r="F241" s="13">
        <f t="shared" si="16"/>
        <v>-1.6622922134733115E-2</v>
      </c>
      <c r="G241" s="7">
        <v>12.06</v>
      </c>
      <c r="H241" s="13">
        <f t="shared" si="17"/>
        <v>4.1631973355537649E-3</v>
      </c>
      <c r="I241" s="7">
        <v>6.37</v>
      </c>
      <c r="J241" s="13">
        <f t="shared" si="18"/>
        <v>-3.1298904538340491E-3</v>
      </c>
      <c r="K241" s="8">
        <v>8.6219999999999999</v>
      </c>
      <c r="L241" s="13">
        <f t="shared" si="19"/>
        <v>-2.0833333333334122E-3</v>
      </c>
      <c r="N241" s="9"/>
      <c r="R241" s="10"/>
      <c r="S241" s="11"/>
    </row>
    <row r="242" spans="2:19" ht="14.4" customHeight="1" x14ac:dyDescent="0.25">
      <c r="B242" s="15">
        <v>42289</v>
      </c>
      <c r="C242" s="6">
        <v>10246.4</v>
      </c>
      <c r="D242" s="13">
        <f t="shared" si="15"/>
        <v>-6.1302087374874607E-3</v>
      </c>
      <c r="E242" s="7">
        <v>11.09</v>
      </c>
      <c r="F242" s="13">
        <f t="shared" si="16"/>
        <v>-1.3345195729537398E-2</v>
      </c>
      <c r="G242" s="7">
        <v>12.01</v>
      </c>
      <c r="H242" s="13">
        <f t="shared" si="17"/>
        <v>-4.1459369817579356E-3</v>
      </c>
      <c r="I242" s="7">
        <v>6.39</v>
      </c>
      <c r="J242" s="13">
        <f t="shared" si="18"/>
        <v>3.1397174254316441E-3</v>
      </c>
      <c r="K242" s="8">
        <v>8.7799999999999994</v>
      </c>
      <c r="L242" s="13">
        <f t="shared" si="19"/>
        <v>1.8325214567385697E-2</v>
      </c>
      <c r="R242" s="10"/>
    </row>
    <row r="243" spans="2:19" ht="14.4" customHeight="1" x14ac:dyDescent="0.25">
      <c r="B243" s="15">
        <v>42290</v>
      </c>
      <c r="C243" s="6">
        <v>10115.299999999999</v>
      </c>
      <c r="D243" s="13">
        <f t="shared" si="15"/>
        <v>-1.2794737663960061E-2</v>
      </c>
      <c r="E243" s="7">
        <v>11.11</v>
      </c>
      <c r="F243" s="13">
        <f t="shared" si="16"/>
        <v>1.803426510369664E-3</v>
      </c>
      <c r="G243" s="7">
        <v>11.98</v>
      </c>
      <c r="H243" s="13">
        <f t="shared" si="17"/>
        <v>-2.4979184013321698E-3</v>
      </c>
      <c r="I243" s="7">
        <v>6.4</v>
      </c>
      <c r="J243" s="13">
        <f t="shared" si="18"/>
        <v>1.5649452269171635E-3</v>
      </c>
      <c r="K243" s="8">
        <v>8.9870000000000001</v>
      </c>
      <c r="L243" s="13">
        <f t="shared" si="19"/>
        <v>2.3576309794988697E-2</v>
      </c>
      <c r="N243" s="9"/>
      <c r="R243" s="10"/>
      <c r="S243" s="11"/>
    </row>
    <row r="244" spans="2:19" ht="14.4" customHeight="1" x14ac:dyDescent="0.25">
      <c r="B244" s="15">
        <v>42291</v>
      </c>
      <c r="C244" s="6">
        <v>10037.6</v>
      </c>
      <c r="D244" s="13">
        <f t="shared" si="15"/>
        <v>-7.6814330766263889E-3</v>
      </c>
      <c r="E244" s="7">
        <v>11.02</v>
      </c>
      <c r="F244" s="13">
        <f t="shared" si="16"/>
        <v>-8.1008100810080891E-3</v>
      </c>
      <c r="G244" s="7">
        <v>11.97</v>
      </c>
      <c r="H244" s="13">
        <f t="shared" si="17"/>
        <v>-8.3472454090148464E-4</v>
      </c>
      <c r="I244" s="7">
        <v>6.45</v>
      </c>
      <c r="J244" s="13">
        <f t="shared" si="18"/>
        <v>7.8124999999999722E-3</v>
      </c>
      <c r="K244" s="8">
        <v>8.9849999999999994</v>
      </c>
      <c r="L244" s="13">
        <f t="shared" si="19"/>
        <v>-2.2254367419613529E-4</v>
      </c>
      <c r="N244" s="9"/>
      <c r="R244" s="10"/>
      <c r="S244" s="11"/>
    </row>
    <row r="245" spans="2:19" ht="14.4" customHeight="1" x14ac:dyDescent="0.25">
      <c r="B245" s="15">
        <v>42292</v>
      </c>
      <c r="C245" s="6">
        <v>10101.700000000001</v>
      </c>
      <c r="D245" s="13">
        <f t="shared" si="15"/>
        <v>6.3859886825536347E-3</v>
      </c>
      <c r="E245" s="7">
        <v>11.18</v>
      </c>
      <c r="F245" s="13">
        <f t="shared" si="16"/>
        <v>1.4519056261343026E-2</v>
      </c>
      <c r="G245" s="7">
        <v>11.87</v>
      </c>
      <c r="H245" s="13">
        <f t="shared" si="17"/>
        <v>-8.3542188805347875E-3</v>
      </c>
      <c r="I245" s="7">
        <v>6.34</v>
      </c>
      <c r="J245" s="13">
        <f t="shared" si="18"/>
        <v>-1.7054263565891521E-2</v>
      </c>
      <c r="K245" s="8">
        <v>9</v>
      </c>
      <c r="L245" s="13">
        <f t="shared" si="19"/>
        <v>1.6694490818030684E-3</v>
      </c>
      <c r="N245" s="9"/>
      <c r="R245" s="10"/>
      <c r="S245" s="11"/>
    </row>
    <row r="246" spans="2:19" ht="14.4" customHeight="1" x14ac:dyDescent="0.25">
      <c r="B246" s="15">
        <v>42293</v>
      </c>
      <c r="C246" s="6">
        <v>10231.5</v>
      </c>
      <c r="D246" s="13">
        <f t="shared" si="15"/>
        <v>1.2849322391280603E-2</v>
      </c>
      <c r="E246" s="7">
        <v>11.2</v>
      </c>
      <c r="F246" s="13">
        <f t="shared" si="16"/>
        <v>1.7889087656529135E-3</v>
      </c>
      <c r="G246" s="7">
        <v>11.65</v>
      </c>
      <c r="H246" s="13">
        <f t="shared" si="17"/>
        <v>-1.8534119629317513E-2</v>
      </c>
      <c r="I246" s="7">
        <v>6.42</v>
      </c>
      <c r="J246" s="13">
        <f t="shared" si="18"/>
        <v>1.2618296529968466E-2</v>
      </c>
      <c r="K246" s="8">
        <v>9.3800000000000008</v>
      </c>
      <c r="L246" s="13">
        <f t="shared" si="19"/>
        <v>4.2222222222222307E-2</v>
      </c>
      <c r="N246" s="9"/>
      <c r="R246" s="10"/>
      <c r="S246" s="11"/>
    </row>
    <row r="247" spans="2:19" ht="14.4" customHeight="1" x14ac:dyDescent="0.25">
      <c r="B247" s="15">
        <v>42296</v>
      </c>
      <c r="C247" s="6">
        <v>10207.299999999999</v>
      </c>
      <c r="D247" s="13">
        <f t="shared" si="15"/>
        <v>-2.3652445877926725E-3</v>
      </c>
      <c r="E247" s="7">
        <v>11.35</v>
      </c>
      <c r="F247" s="13">
        <f t="shared" si="16"/>
        <v>1.3392857142857175E-2</v>
      </c>
      <c r="G247" s="7">
        <v>11.56</v>
      </c>
      <c r="H247" s="13">
        <f t="shared" si="17"/>
        <v>-7.7253218884120048E-3</v>
      </c>
      <c r="I247" s="7">
        <v>6.57</v>
      </c>
      <c r="J247" s="13">
        <f t="shared" si="18"/>
        <v>2.3364485981308466E-2</v>
      </c>
      <c r="K247" s="8">
        <v>9.1999999999999993</v>
      </c>
      <c r="L247" s="13">
        <f t="shared" si="19"/>
        <v>-1.9189765458422332E-2</v>
      </c>
      <c r="N247" s="9"/>
      <c r="R247" s="10"/>
      <c r="S247" s="11"/>
    </row>
    <row r="248" spans="2:19" ht="14.4" customHeight="1" x14ac:dyDescent="0.25">
      <c r="B248" s="15">
        <v>42297</v>
      </c>
      <c r="C248" s="6">
        <v>10100.6</v>
      </c>
      <c r="D248" s="13">
        <f t="shared" si="15"/>
        <v>-1.0453303028224791E-2</v>
      </c>
      <c r="E248" s="7">
        <v>11.46</v>
      </c>
      <c r="F248" s="13">
        <f t="shared" si="16"/>
        <v>9.6916299559472435E-3</v>
      </c>
      <c r="G248" s="7">
        <v>11.68</v>
      </c>
      <c r="H248" s="13">
        <f t="shared" si="17"/>
        <v>1.0380622837370174E-2</v>
      </c>
      <c r="I248" s="7">
        <v>6.66</v>
      </c>
      <c r="J248" s="13">
        <f t="shared" si="18"/>
        <v>1.369863013698628E-2</v>
      </c>
      <c r="K248" s="8">
        <v>9.08</v>
      </c>
      <c r="L248" s="13">
        <f t="shared" si="19"/>
        <v>-1.3043478260869481E-2</v>
      </c>
      <c r="N248" s="9"/>
      <c r="R248" s="10"/>
      <c r="S248" s="11"/>
    </row>
    <row r="249" spans="2:19" ht="14.4" customHeight="1" x14ac:dyDescent="0.25">
      <c r="B249" s="15">
        <v>42298</v>
      </c>
      <c r="C249" s="6">
        <v>10157.5</v>
      </c>
      <c r="D249" s="13">
        <f t="shared" si="15"/>
        <v>5.6333287131457178E-3</v>
      </c>
      <c r="E249" s="7">
        <v>11.45</v>
      </c>
      <c r="F249" s="13">
        <f t="shared" si="16"/>
        <v>-8.7260034904027592E-4</v>
      </c>
      <c r="G249" s="7">
        <v>12.01</v>
      </c>
      <c r="H249" s="13">
        <f t="shared" si="17"/>
        <v>2.8253424657534252E-2</v>
      </c>
      <c r="I249" s="7">
        <v>6.68</v>
      </c>
      <c r="J249" s="13">
        <f t="shared" si="18"/>
        <v>3.0030030030029388E-3</v>
      </c>
      <c r="K249" s="8">
        <v>9.42</v>
      </c>
      <c r="L249" s="13">
        <f t="shared" si="19"/>
        <v>3.7444933920704832E-2</v>
      </c>
      <c r="N249" s="9"/>
      <c r="R249" s="10"/>
      <c r="S249" s="11"/>
    </row>
    <row r="250" spans="2:19" ht="14.4" customHeight="1" x14ac:dyDescent="0.25">
      <c r="B250" s="15">
        <v>42299</v>
      </c>
      <c r="C250" s="6">
        <v>10365.4</v>
      </c>
      <c r="D250" s="13">
        <f t="shared" si="15"/>
        <v>2.0467634752645791E-2</v>
      </c>
      <c r="E250" s="7">
        <v>11.56</v>
      </c>
      <c r="F250" s="13">
        <f t="shared" si="16"/>
        <v>9.6069868995634251E-3</v>
      </c>
      <c r="G250" s="7">
        <v>12.12</v>
      </c>
      <c r="H250" s="13">
        <f t="shared" si="17"/>
        <v>9.1590341382181036E-3</v>
      </c>
      <c r="I250" s="7">
        <v>6.63</v>
      </c>
      <c r="J250" s="13">
        <f t="shared" si="18"/>
        <v>-7.4850299401197345E-3</v>
      </c>
      <c r="K250" s="8">
        <v>9.4</v>
      </c>
      <c r="L250" s="13">
        <f t="shared" si="19"/>
        <v>-2.1231422505307404E-3</v>
      </c>
      <c r="N250" s="9"/>
      <c r="R250" s="10"/>
      <c r="S250" s="11"/>
    </row>
    <row r="251" spans="2:19" ht="14.4" customHeight="1" x14ac:dyDescent="0.25">
      <c r="B251" s="15">
        <v>42300</v>
      </c>
      <c r="C251" s="6">
        <v>10476.299999999999</v>
      </c>
      <c r="D251" s="13">
        <f t="shared" si="15"/>
        <v>1.0699056476353989E-2</v>
      </c>
      <c r="E251" s="7">
        <v>11.79</v>
      </c>
      <c r="F251" s="13">
        <f t="shared" si="16"/>
        <v>1.9896193771626179E-2</v>
      </c>
      <c r="G251" s="7">
        <v>12.39</v>
      </c>
      <c r="H251" s="13">
        <f t="shared" si="17"/>
        <v>2.2277227722772391E-2</v>
      </c>
      <c r="I251" s="7">
        <v>6.65</v>
      </c>
      <c r="J251" s="13">
        <f t="shared" si="18"/>
        <v>3.016591251885439E-3</v>
      </c>
      <c r="K251" s="8">
        <v>9.43</v>
      </c>
      <c r="L251" s="13">
        <f t="shared" si="19"/>
        <v>3.1914893617020594E-3</v>
      </c>
      <c r="N251" s="9"/>
      <c r="R251" s="10"/>
      <c r="S251" s="11"/>
    </row>
    <row r="252" spans="2:19" ht="14.4" customHeight="1" x14ac:dyDescent="0.25">
      <c r="B252" s="15">
        <v>42303</v>
      </c>
      <c r="C252" s="6">
        <v>10478.299999999999</v>
      </c>
      <c r="D252" s="13">
        <f t="shared" si="15"/>
        <v>1.90907095062188E-4</v>
      </c>
      <c r="E252" s="7">
        <v>11.91</v>
      </c>
      <c r="F252" s="13">
        <f t="shared" si="16"/>
        <v>1.0178117048346142E-2</v>
      </c>
      <c r="G252" s="7">
        <v>12.44</v>
      </c>
      <c r="H252" s="13">
        <f t="shared" si="17"/>
        <v>4.035512510088695E-3</v>
      </c>
      <c r="I252" s="7">
        <v>6.7</v>
      </c>
      <c r="J252" s="13">
        <f t="shared" si="18"/>
        <v>7.5187969924811757E-3</v>
      </c>
      <c r="K252" s="8">
        <v>9.5440000000000005</v>
      </c>
      <c r="L252" s="13">
        <f t="shared" si="19"/>
        <v>1.2089077412513338E-2</v>
      </c>
      <c r="N252" s="9"/>
      <c r="R252" s="10"/>
      <c r="S252" s="11"/>
    </row>
    <row r="253" spans="2:19" ht="14.4" customHeight="1" x14ac:dyDescent="0.25">
      <c r="B253" s="15">
        <v>42304</v>
      </c>
      <c r="C253" s="6">
        <v>10322.4</v>
      </c>
      <c r="D253" s="13">
        <f t="shared" si="15"/>
        <v>-1.4878367674145581E-2</v>
      </c>
      <c r="E253" s="7">
        <v>11.88</v>
      </c>
      <c r="F253" s="13">
        <f t="shared" si="16"/>
        <v>-2.5188916876573769E-3</v>
      </c>
      <c r="G253" s="7">
        <v>12.33</v>
      </c>
      <c r="H253" s="13">
        <f t="shared" si="17"/>
        <v>-8.842443729903492E-3</v>
      </c>
      <c r="I253" s="7">
        <v>6.76</v>
      </c>
      <c r="J253" s="13">
        <f t="shared" si="18"/>
        <v>8.9552238805969565E-3</v>
      </c>
      <c r="K253" s="8">
        <v>9.4939999999999998</v>
      </c>
      <c r="L253" s="13">
        <f t="shared" si="19"/>
        <v>-5.2388935456832257E-3</v>
      </c>
      <c r="N253" s="9"/>
      <c r="R253" s="10"/>
      <c r="S253" s="11"/>
    </row>
    <row r="254" spans="2:19" ht="14.4" customHeight="1" x14ac:dyDescent="0.25">
      <c r="B254" s="15">
        <v>42305</v>
      </c>
      <c r="C254" s="6">
        <v>10421.9</v>
      </c>
      <c r="D254" s="13">
        <f t="shared" si="15"/>
        <v>9.6392311865457648E-3</v>
      </c>
      <c r="E254" s="7">
        <v>11.86</v>
      </c>
      <c r="F254" s="13">
        <f t="shared" si="16"/>
        <v>-1.6835016835017971E-3</v>
      </c>
      <c r="G254" s="7">
        <v>12.4</v>
      </c>
      <c r="H254" s="13">
        <f t="shared" si="17"/>
        <v>5.6772100567721237E-3</v>
      </c>
      <c r="I254" s="7">
        <v>6.87</v>
      </c>
      <c r="J254" s="13">
        <f t="shared" si="18"/>
        <v>1.6272189349112474E-2</v>
      </c>
      <c r="K254" s="8">
        <v>9.5</v>
      </c>
      <c r="L254" s="13">
        <f t="shared" si="19"/>
        <v>6.3197809142618785E-4</v>
      </c>
      <c r="N254" s="9"/>
      <c r="R254" s="10"/>
      <c r="S254" s="11"/>
    </row>
    <row r="255" spans="2:19" ht="14.4" customHeight="1" x14ac:dyDescent="0.25">
      <c r="B255" s="15">
        <v>42306</v>
      </c>
      <c r="C255" s="6">
        <v>10397.200000000001</v>
      </c>
      <c r="D255" s="13">
        <f t="shared" si="15"/>
        <v>-2.3700093073238957E-3</v>
      </c>
      <c r="E255" s="7">
        <v>11.82</v>
      </c>
      <c r="F255" s="13">
        <f t="shared" si="16"/>
        <v>-3.3726812816188153E-3</v>
      </c>
      <c r="G255" s="7">
        <v>12.47</v>
      </c>
      <c r="H255" s="13">
        <f t="shared" si="17"/>
        <v>5.6451612903226037E-3</v>
      </c>
      <c r="I255" s="7">
        <v>6.8</v>
      </c>
      <c r="J255" s="13">
        <f t="shared" si="18"/>
        <v>-1.0189228529839925E-2</v>
      </c>
      <c r="K255" s="8">
        <v>9.4789999999999992</v>
      </c>
      <c r="L255" s="13">
        <f t="shared" si="19"/>
        <v>-2.2105263157895572E-3</v>
      </c>
      <c r="N255" s="9"/>
      <c r="R255" s="10"/>
      <c r="S255" s="11"/>
    </row>
    <row r="256" spans="2:19" ht="14.4" customHeight="1" x14ac:dyDescent="0.25">
      <c r="B256" s="15">
        <v>42307</v>
      </c>
      <c r="C256" s="6">
        <v>10360.700000000001</v>
      </c>
      <c r="D256" s="13">
        <f t="shared" si="15"/>
        <v>-3.510560535528796E-3</v>
      </c>
      <c r="E256" s="7">
        <v>11.66</v>
      </c>
      <c r="F256" s="13">
        <f t="shared" si="16"/>
        <v>-1.3536379018612533E-2</v>
      </c>
      <c r="G256" s="7">
        <v>12.65</v>
      </c>
      <c r="H256" s="13">
        <f t="shared" si="17"/>
        <v>1.4434643143544484E-2</v>
      </c>
      <c r="I256" s="7">
        <v>6.74</v>
      </c>
      <c r="J256" s="13">
        <f t="shared" si="18"/>
        <v>-8.8235294117646485E-3</v>
      </c>
      <c r="K256" s="8">
        <v>9.6</v>
      </c>
      <c r="L256" s="13">
        <f t="shared" si="19"/>
        <v>1.2765059605443659E-2</v>
      </c>
      <c r="N256" s="9"/>
      <c r="R256" s="10"/>
      <c r="S256" s="11"/>
    </row>
    <row r="257" spans="2:19" ht="14.4" customHeight="1" x14ac:dyDescent="0.25">
      <c r="B257" s="15">
        <v>42310</v>
      </c>
      <c r="C257" s="6">
        <v>10418.200000000001</v>
      </c>
      <c r="D257" s="13">
        <f t="shared" si="15"/>
        <v>5.5498180624861254E-3</v>
      </c>
      <c r="E257" s="7">
        <v>11.81</v>
      </c>
      <c r="F257" s="13">
        <f t="shared" si="16"/>
        <v>1.2864493996569498E-2</v>
      </c>
      <c r="G257" s="7">
        <v>12.84</v>
      </c>
      <c r="H257" s="13">
        <f t="shared" si="17"/>
        <v>1.5019762845849762E-2</v>
      </c>
      <c r="I257" s="7">
        <v>6.84</v>
      </c>
      <c r="J257" s="13">
        <f t="shared" si="18"/>
        <v>1.4836795252225466E-2</v>
      </c>
      <c r="K257" s="8">
        <v>9.65</v>
      </c>
      <c r="L257" s="13">
        <f t="shared" si="19"/>
        <v>5.2083333333334076E-3</v>
      </c>
      <c r="N257" s="9"/>
      <c r="R257" s="10"/>
      <c r="S257" s="11"/>
    </row>
    <row r="258" spans="2:19" ht="14.4" customHeight="1" x14ac:dyDescent="0.25">
      <c r="B258" s="15">
        <v>42311</v>
      </c>
      <c r="C258" s="6">
        <v>10465.200000000001</v>
      </c>
      <c r="D258" s="13">
        <f t="shared" si="15"/>
        <v>4.5113359313509052E-3</v>
      </c>
      <c r="E258" s="7">
        <v>11.72</v>
      </c>
      <c r="F258" s="13">
        <f t="shared" si="16"/>
        <v>-7.6206604572396147E-3</v>
      </c>
      <c r="G258" s="7">
        <v>12.77</v>
      </c>
      <c r="H258" s="13">
        <f t="shared" si="17"/>
        <v>-5.4517133956386516E-3</v>
      </c>
      <c r="I258" s="7">
        <v>6.81</v>
      </c>
      <c r="J258" s="13">
        <f t="shared" si="18"/>
        <v>-4.3859649122807379E-3</v>
      </c>
      <c r="K258" s="8">
        <v>9.6999999999999993</v>
      </c>
      <c r="L258" s="13">
        <f t="shared" si="19"/>
        <v>5.1813471502589565E-3</v>
      </c>
      <c r="N258" s="9"/>
      <c r="R258" s="10"/>
      <c r="S258" s="11"/>
    </row>
    <row r="259" spans="2:19" ht="14.4" customHeight="1" x14ac:dyDescent="0.25">
      <c r="B259" s="15">
        <v>42312</v>
      </c>
      <c r="C259" s="6">
        <v>10473.5</v>
      </c>
      <c r="D259" s="13">
        <f t="shared" si="15"/>
        <v>7.9310476627291132E-4</v>
      </c>
      <c r="E259" s="7">
        <v>11.38</v>
      </c>
      <c r="F259" s="13">
        <f t="shared" si="16"/>
        <v>-2.9010238907849817E-2</v>
      </c>
      <c r="G259" s="7">
        <v>12.65</v>
      </c>
      <c r="H259" s="13">
        <f t="shared" si="17"/>
        <v>-9.3970242756459838E-3</v>
      </c>
      <c r="I259" s="7">
        <v>6.78</v>
      </c>
      <c r="J259" s="13">
        <f t="shared" si="18"/>
        <v>-4.4052863436122415E-3</v>
      </c>
      <c r="K259" s="8">
        <v>9.6999999999999993</v>
      </c>
      <c r="L259" s="13">
        <f t="shared" si="19"/>
        <v>0</v>
      </c>
      <c r="N259" s="9"/>
      <c r="R259" s="10"/>
      <c r="S259" s="11"/>
    </row>
    <row r="260" spans="2:19" ht="14.4" customHeight="1" x14ac:dyDescent="0.25">
      <c r="B260" s="15">
        <v>42313</v>
      </c>
      <c r="C260" s="6">
        <v>10431.200000000001</v>
      </c>
      <c r="D260" s="13">
        <f t="shared" si="15"/>
        <v>-4.0387645008831121E-3</v>
      </c>
      <c r="E260" s="7">
        <v>11.39</v>
      </c>
      <c r="F260" s="13">
        <f t="shared" si="16"/>
        <v>8.7873462214409367E-4</v>
      </c>
      <c r="G260" s="7">
        <v>12.69</v>
      </c>
      <c r="H260" s="13">
        <f t="shared" si="17"/>
        <v>3.1620553359683118E-3</v>
      </c>
      <c r="I260" s="7">
        <v>6.77</v>
      </c>
      <c r="J260" s="13">
        <f t="shared" si="18"/>
        <v>-1.4749262536874151E-3</v>
      </c>
      <c r="K260" s="8">
        <v>9.58</v>
      </c>
      <c r="L260" s="13">
        <f t="shared" si="19"/>
        <v>-1.2371134020618476E-2</v>
      </c>
      <c r="N260" s="9"/>
      <c r="R260" s="10"/>
      <c r="S260" s="11"/>
    </row>
    <row r="261" spans="2:19" ht="14.4" customHeight="1" x14ac:dyDescent="0.25">
      <c r="B261" s="15">
        <v>42314</v>
      </c>
      <c r="C261" s="6">
        <v>10453.200000000001</v>
      </c>
      <c r="D261" s="13">
        <f t="shared" si="15"/>
        <v>2.1090574430554488E-3</v>
      </c>
      <c r="E261" s="7">
        <v>11.5</v>
      </c>
      <c r="F261" s="13">
        <f t="shared" si="16"/>
        <v>9.6575943810359461E-3</v>
      </c>
      <c r="G261" s="7">
        <v>12.69</v>
      </c>
      <c r="H261" s="13">
        <f t="shared" si="17"/>
        <v>0</v>
      </c>
      <c r="I261" s="7">
        <v>6.77</v>
      </c>
      <c r="J261" s="13">
        <f t="shared" si="18"/>
        <v>0</v>
      </c>
      <c r="K261" s="8">
        <v>9.702</v>
      </c>
      <c r="L261" s="13">
        <f t="shared" si="19"/>
        <v>1.2734864300626293E-2</v>
      </c>
      <c r="N261" s="9"/>
      <c r="R261" s="10"/>
      <c r="S261" s="11"/>
    </row>
    <row r="262" spans="2:19" ht="14.4" customHeight="1" x14ac:dyDescent="0.25">
      <c r="B262" s="15">
        <v>42317</v>
      </c>
      <c r="C262" s="6">
        <v>10325.200000000001</v>
      </c>
      <c r="D262" s="13">
        <f t="shared" si="15"/>
        <v>-1.2245054146098801E-2</v>
      </c>
      <c r="E262" s="7">
        <v>11.24</v>
      </c>
      <c r="F262" s="13">
        <f t="shared" si="16"/>
        <v>-2.2608695652173893E-2</v>
      </c>
      <c r="G262" s="7">
        <v>12.49</v>
      </c>
      <c r="H262" s="13">
        <f t="shared" si="17"/>
        <v>-1.5760441292356129E-2</v>
      </c>
      <c r="I262" s="7">
        <v>6.7</v>
      </c>
      <c r="J262" s="13">
        <f t="shared" si="18"/>
        <v>-1.0339734121122511E-2</v>
      </c>
      <c r="K262" s="8">
        <v>9.5719999999999992</v>
      </c>
      <c r="L262" s="13">
        <f t="shared" si="19"/>
        <v>-1.3399299113584909E-2</v>
      </c>
      <c r="N262" s="9"/>
      <c r="R262" s="10"/>
      <c r="S262" s="11"/>
    </row>
    <row r="263" spans="2:19" ht="14.4" customHeight="1" x14ac:dyDescent="0.25">
      <c r="B263" s="15">
        <v>42318</v>
      </c>
      <c r="C263" s="6">
        <v>10336.799999999999</v>
      </c>
      <c r="D263" s="13">
        <f t="shared" si="15"/>
        <v>1.123464920776212E-3</v>
      </c>
      <c r="E263" s="7">
        <v>11.1</v>
      </c>
      <c r="F263" s="13">
        <f t="shared" si="16"/>
        <v>-1.2455516014234926E-2</v>
      </c>
      <c r="G263" s="7">
        <v>12.28</v>
      </c>
      <c r="H263" s="13">
        <f t="shared" si="17"/>
        <v>-1.6813450760608556E-2</v>
      </c>
      <c r="I263" s="7">
        <v>6.76</v>
      </c>
      <c r="J263" s="13">
        <f t="shared" si="18"/>
        <v>8.9552238805969565E-3</v>
      </c>
      <c r="K263" s="8">
        <v>9.18</v>
      </c>
      <c r="L263" s="13">
        <f t="shared" si="19"/>
        <v>-4.0952778938570779E-2</v>
      </c>
      <c r="N263" s="9"/>
      <c r="R263" s="10"/>
      <c r="S263" s="11"/>
    </row>
    <row r="264" spans="2:19" ht="14.4" customHeight="1" x14ac:dyDescent="0.25">
      <c r="B264" s="15">
        <v>42319</v>
      </c>
      <c r="C264" s="6">
        <v>10377.200000000001</v>
      </c>
      <c r="D264" s="13">
        <f t="shared" si="15"/>
        <v>3.908366225524481E-3</v>
      </c>
      <c r="E264" s="7">
        <v>11.36</v>
      </c>
      <c r="F264" s="13">
        <f t="shared" si="16"/>
        <v>2.3423423423423406E-2</v>
      </c>
      <c r="G264" s="7">
        <v>12.39</v>
      </c>
      <c r="H264" s="13">
        <f t="shared" si="17"/>
        <v>8.9576547231271352E-3</v>
      </c>
      <c r="I264" s="7">
        <v>6.7</v>
      </c>
      <c r="J264" s="13">
        <f t="shared" si="18"/>
        <v>-8.8757396449703572E-3</v>
      </c>
      <c r="K264" s="8">
        <v>9.4130000000000003</v>
      </c>
      <c r="L264" s="13">
        <f t="shared" si="19"/>
        <v>2.5381263616557796E-2</v>
      </c>
      <c r="N264" s="9"/>
      <c r="R264" s="10"/>
      <c r="S264" s="11"/>
    </row>
    <row r="265" spans="2:19" ht="14.4" customHeight="1" x14ac:dyDescent="0.25">
      <c r="B265" s="15">
        <v>42320</v>
      </c>
      <c r="C265" s="6">
        <v>10144</v>
      </c>
      <c r="D265" s="13">
        <f t="shared" si="15"/>
        <v>-2.2472343213969154E-2</v>
      </c>
      <c r="E265" s="7">
        <v>11.13</v>
      </c>
      <c r="F265" s="13">
        <f t="shared" si="16"/>
        <v>-2.0246478873239319E-2</v>
      </c>
      <c r="G265" s="7">
        <v>12.16</v>
      </c>
      <c r="H265" s="13">
        <f t="shared" si="17"/>
        <v>-1.8563357546408428E-2</v>
      </c>
      <c r="I265" s="7">
        <v>6.58</v>
      </c>
      <c r="J265" s="13">
        <f t="shared" si="18"/>
        <v>-1.7910447761194045E-2</v>
      </c>
      <c r="K265" s="8">
        <v>9.36</v>
      </c>
      <c r="L265" s="13">
        <f t="shared" si="19"/>
        <v>-5.6305109954319366E-3</v>
      </c>
      <c r="N265" s="9"/>
      <c r="R265" s="10"/>
      <c r="S265" s="11"/>
    </row>
    <row r="266" spans="2:19" ht="14.4" customHeight="1" x14ac:dyDescent="0.25">
      <c r="B266" s="15">
        <v>42321</v>
      </c>
      <c r="C266" s="6">
        <v>10111.4</v>
      </c>
      <c r="D266" s="13">
        <f t="shared" si="15"/>
        <v>-3.2137223974763765E-3</v>
      </c>
      <c r="E266" s="7">
        <v>11.21</v>
      </c>
      <c r="F266" s="13">
        <f t="shared" si="16"/>
        <v>7.1877807726864387E-3</v>
      </c>
      <c r="G266" s="7">
        <v>12.12</v>
      </c>
      <c r="H266" s="13">
        <f t="shared" si="17"/>
        <v>-3.289473684210602E-3</v>
      </c>
      <c r="I266" s="7">
        <v>6.59</v>
      </c>
      <c r="J266" s="13">
        <f t="shared" si="18"/>
        <v>1.5197568389057428E-3</v>
      </c>
      <c r="K266" s="8">
        <v>9.4749999999999996</v>
      </c>
      <c r="L266" s="13">
        <f t="shared" si="19"/>
        <v>1.228632478632481E-2</v>
      </c>
      <c r="N266" s="9"/>
      <c r="R266" s="10"/>
      <c r="S266" s="11"/>
    </row>
    <row r="267" spans="2:19" ht="14.4" customHeight="1" x14ac:dyDescent="0.25">
      <c r="B267" s="15">
        <v>42324</v>
      </c>
      <c r="C267" s="6">
        <v>10124.5</v>
      </c>
      <c r="D267" s="13">
        <f t="shared" si="15"/>
        <v>1.2955673793935919E-3</v>
      </c>
      <c r="E267" s="7">
        <v>11.32</v>
      </c>
      <c r="F267" s="13">
        <f t="shared" si="16"/>
        <v>9.8126672613737219E-3</v>
      </c>
      <c r="G267" s="7">
        <v>12.19</v>
      </c>
      <c r="H267" s="13">
        <f t="shared" si="17"/>
        <v>5.7755775577557995E-3</v>
      </c>
      <c r="I267" s="7">
        <v>6.44</v>
      </c>
      <c r="J267" s="13">
        <f t="shared" si="18"/>
        <v>-2.2761760242792028E-2</v>
      </c>
      <c r="K267" s="8">
        <v>9.3379999999999992</v>
      </c>
      <c r="L267" s="13">
        <f t="shared" si="19"/>
        <v>-1.4459102902374718E-2</v>
      </c>
    </row>
    <row r="268" spans="2:19" ht="14.4" customHeight="1" x14ac:dyDescent="0.25">
      <c r="B268" s="15">
        <v>42325</v>
      </c>
      <c r="C268" s="6">
        <v>10363.799999999999</v>
      </c>
      <c r="D268" s="13">
        <f t="shared" si="15"/>
        <v>2.3635735098029461E-2</v>
      </c>
      <c r="E268" s="7">
        <v>11.63</v>
      </c>
      <c r="F268" s="13">
        <f t="shared" si="16"/>
        <v>2.7385159010600749E-2</v>
      </c>
      <c r="G268" s="7">
        <v>12.33</v>
      </c>
      <c r="H268" s="13">
        <f t="shared" si="17"/>
        <v>1.1484823625922935E-2</v>
      </c>
      <c r="I268" s="7">
        <v>6.56</v>
      </c>
      <c r="J268" s="13">
        <f t="shared" si="18"/>
        <v>1.8633540372670686E-2</v>
      </c>
      <c r="K268" s="8">
        <v>9.6</v>
      </c>
      <c r="L268" s="13">
        <f t="shared" si="19"/>
        <v>2.8057399871492875E-2</v>
      </c>
      <c r="N268" s="9"/>
      <c r="R268" s="10"/>
      <c r="S268" s="11"/>
    </row>
    <row r="269" spans="2:19" ht="14.4" customHeight="1" x14ac:dyDescent="0.25">
      <c r="B269" s="15">
        <v>42326</v>
      </c>
      <c r="C269" s="6">
        <v>10261.1</v>
      </c>
      <c r="D269" s="13">
        <f t="shared" si="15"/>
        <v>-9.9094926571333796E-3</v>
      </c>
      <c r="E269" s="7">
        <v>11.46</v>
      </c>
      <c r="F269" s="13">
        <f t="shared" si="16"/>
        <v>-1.4617368873602744E-2</v>
      </c>
      <c r="G269" s="7">
        <v>12.31</v>
      </c>
      <c r="H269" s="13">
        <f t="shared" si="17"/>
        <v>-1.6220600162205655E-3</v>
      </c>
      <c r="I269" s="7">
        <v>6.68</v>
      </c>
      <c r="J269" s="13">
        <f t="shared" si="18"/>
        <v>1.8292682926829285E-2</v>
      </c>
      <c r="K269" s="8">
        <v>9.4890000000000008</v>
      </c>
      <c r="L269" s="13">
        <f t="shared" si="19"/>
        <v>-1.1562499999999884E-2</v>
      </c>
      <c r="N269" s="9"/>
      <c r="R269" s="10"/>
      <c r="S269" s="11"/>
    </row>
    <row r="270" spans="2:19" ht="14.4" customHeight="1" x14ac:dyDescent="0.25">
      <c r="B270" s="15">
        <v>42327</v>
      </c>
      <c r="C270" s="6">
        <v>10354.700000000001</v>
      </c>
      <c r="D270" s="13">
        <f t="shared" si="15"/>
        <v>9.1218290436698175E-3</v>
      </c>
      <c r="E270" s="7">
        <v>11.73</v>
      </c>
      <c r="F270" s="13">
        <f t="shared" si="16"/>
        <v>2.3560209424083732E-2</v>
      </c>
      <c r="G270" s="7">
        <v>12.32</v>
      </c>
      <c r="H270" s="13">
        <f t="shared" si="17"/>
        <v>8.1234768480908091E-4</v>
      </c>
      <c r="I270" s="7">
        <v>6.53</v>
      </c>
      <c r="J270" s="13">
        <f t="shared" si="18"/>
        <v>-2.2455089820359202E-2</v>
      </c>
      <c r="K270" s="8">
        <v>9.5</v>
      </c>
      <c r="L270" s="13">
        <f t="shared" si="19"/>
        <v>1.1592370112761337E-3</v>
      </c>
      <c r="N270" s="9"/>
      <c r="R270" s="10"/>
      <c r="S270" s="11"/>
    </row>
    <row r="271" spans="2:19" ht="14.4" customHeight="1" x14ac:dyDescent="0.25">
      <c r="B271" s="15">
        <v>42328</v>
      </c>
      <c r="C271" s="6">
        <v>10290.299999999999</v>
      </c>
      <c r="D271" s="13">
        <f t="shared" si="15"/>
        <v>-6.2193979545521793E-3</v>
      </c>
      <c r="E271" s="7">
        <v>11.67</v>
      </c>
      <c r="F271" s="13">
        <f t="shared" si="16"/>
        <v>-5.1150895140665382E-3</v>
      </c>
      <c r="G271" s="7">
        <v>12.51</v>
      </c>
      <c r="H271" s="13">
        <f t="shared" si="17"/>
        <v>1.5422077922077882E-2</v>
      </c>
      <c r="I271" s="7">
        <v>6.5</v>
      </c>
      <c r="J271" s="13">
        <f t="shared" si="18"/>
        <v>-4.594180704441079E-3</v>
      </c>
      <c r="K271" s="8">
        <v>9.5500000000000007</v>
      </c>
      <c r="L271" s="13">
        <f t="shared" si="19"/>
        <v>5.2631578947369166E-3</v>
      </c>
      <c r="N271" s="9"/>
      <c r="R271" s="10"/>
      <c r="S271" s="11"/>
    </row>
    <row r="272" spans="2:19" ht="14.4" customHeight="1" x14ac:dyDescent="0.25">
      <c r="B272" s="15">
        <v>42331</v>
      </c>
      <c r="C272" s="6">
        <v>10277.4</v>
      </c>
      <c r="D272" s="13">
        <f t="shared" si="15"/>
        <v>-1.2536077665373834E-3</v>
      </c>
      <c r="E272" s="7">
        <v>11.56</v>
      </c>
      <c r="F272" s="13">
        <f t="shared" si="16"/>
        <v>-9.4258783204798149E-3</v>
      </c>
      <c r="G272" s="7">
        <v>12.36</v>
      </c>
      <c r="H272" s="13">
        <f t="shared" si="17"/>
        <v>-1.1990407673860939E-2</v>
      </c>
      <c r="I272" s="7">
        <v>6.42</v>
      </c>
      <c r="J272" s="13">
        <f t="shared" si="18"/>
        <v>-1.2307692307692318E-2</v>
      </c>
      <c r="K272" s="8">
        <v>9.4949999999999992</v>
      </c>
      <c r="L272" s="13">
        <f t="shared" si="19"/>
        <v>-5.7591623036650774E-3</v>
      </c>
      <c r="N272" s="9"/>
      <c r="R272" s="10"/>
      <c r="S272" s="11"/>
    </row>
    <row r="273" spans="2:19" ht="14.4" customHeight="1" x14ac:dyDescent="0.25">
      <c r="B273" s="15">
        <v>42332</v>
      </c>
      <c r="C273" s="6">
        <v>10207.200000000001</v>
      </c>
      <c r="D273" s="13">
        <f t="shared" si="15"/>
        <v>-6.8305213380815098E-3</v>
      </c>
      <c r="E273" s="7">
        <v>11.32</v>
      </c>
      <c r="F273" s="13">
        <f t="shared" si="16"/>
        <v>-2.0761245674740501E-2</v>
      </c>
      <c r="G273" s="7">
        <v>12.17</v>
      </c>
      <c r="H273" s="13">
        <f t="shared" si="17"/>
        <v>-1.5372168284789604E-2</v>
      </c>
      <c r="I273" s="7">
        <v>6.46</v>
      </c>
      <c r="J273" s="13">
        <f t="shared" si="18"/>
        <v>6.2305295950155822E-3</v>
      </c>
      <c r="K273" s="8">
        <v>9.4559999999999995</v>
      </c>
      <c r="L273" s="13">
        <f t="shared" si="19"/>
        <v>-4.1074249605054982E-3</v>
      </c>
      <c r="N273" s="9"/>
      <c r="R273" s="10"/>
      <c r="S273" s="11"/>
    </row>
    <row r="274" spans="2:19" ht="14.4" customHeight="1" x14ac:dyDescent="0.25">
      <c r="B274" s="15">
        <v>42333</v>
      </c>
      <c r="C274" s="6">
        <v>10227.299999999999</v>
      </c>
      <c r="D274" s="13">
        <f t="shared" si="15"/>
        <v>1.9691982130259564E-3</v>
      </c>
      <c r="E274" s="7">
        <v>11.49</v>
      </c>
      <c r="F274" s="13">
        <f t="shared" si="16"/>
        <v>1.5017667844522962E-2</v>
      </c>
      <c r="G274" s="7">
        <v>12.59</v>
      </c>
      <c r="H274" s="13">
        <f t="shared" si="17"/>
        <v>3.4511092851273621E-2</v>
      </c>
      <c r="I274" s="7">
        <v>6.45</v>
      </c>
      <c r="J274" s="13">
        <f t="shared" si="18"/>
        <v>-1.5479876160990381E-3</v>
      </c>
      <c r="K274" s="8">
        <v>9.44</v>
      </c>
      <c r="L274" s="13">
        <f t="shared" si="19"/>
        <v>-1.6920473773265668E-3</v>
      </c>
      <c r="N274" s="9"/>
      <c r="R274" s="10"/>
      <c r="S274" s="11"/>
    </row>
    <row r="275" spans="2:19" ht="14.4" customHeight="1" x14ac:dyDescent="0.25">
      <c r="B275" s="15">
        <v>42334</v>
      </c>
      <c r="C275" s="6">
        <v>10332.299999999999</v>
      </c>
      <c r="D275" s="13">
        <f t="shared" ref="D275:D338" si="20">(C275-C274)/C274</f>
        <v>1.0266639288961897E-2</v>
      </c>
      <c r="E275" s="7">
        <v>11.81</v>
      </c>
      <c r="F275" s="13">
        <f t="shared" ref="F275:F338" si="21">(E275-E274)/E274</f>
        <v>2.7850304612706725E-2</v>
      </c>
      <c r="G275" s="7">
        <v>12.59</v>
      </c>
      <c r="H275" s="13">
        <f t="shared" ref="H275:H338" si="22">(G275-G274)/G274</f>
        <v>0</v>
      </c>
      <c r="I275" s="7">
        <v>6.49</v>
      </c>
      <c r="J275" s="13">
        <f t="shared" ref="J275:J338" si="23">(I275-I274)/I274</f>
        <v>6.2015503875969043E-3</v>
      </c>
      <c r="K275" s="8">
        <v>9.5500000000000007</v>
      </c>
      <c r="L275" s="13">
        <f t="shared" ref="L275:L338" si="24">(K275-K274)/K274</f>
        <v>1.1652542372881484E-2</v>
      </c>
    </row>
    <row r="276" spans="2:19" ht="14.4" customHeight="1" x14ac:dyDescent="0.25">
      <c r="B276" s="15">
        <v>42335</v>
      </c>
      <c r="C276" s="6">
        <v>10310.700000000001</v>
      </c>
      <c r="D276" s="13">
        <f t="shared" si="20"/>
        <v>-2.0905316338084017E-3</v>
      </c>
      <c r="E276" s="7">
        <v>11.88</v>
      </c>
      <c r="F276" s="13">
        <f t="shared" si="21"/>
        <v>5.9271803556308449E-3</v>
      </c>
      <c r="G276" s="7">
        <v>12.65</v>
      </c>
      <c r="H276" s="13">
        <f t="shared" si="22"/>
        <v>4.7656870532168782E-3</v>
      </c>
      <c r="I276" s="7">
        <v>6.53</v>
      </c>
      <c r="J276" s="13">
        <f t="shared" si="23"/>
        <v>6.1633281972265077E-3</v>
      </c>
      <c r="K276" s="8">
        <v>9.51</v>
      </c>
      <c r="L276" s="13">
        <f t="shared" si="24"/>
        <v>-4.1884816753927669E-3</v>
      </c>
    </row>
    <row r="277" spans="2:19" ht="14.4" customHeight="1" x14ac:dyDescent="0.25">
      <c r="B277" s="15">
        <v>42338</v>
      </c>
      <c r="C277" s="6">
        <v>10386.9</v>
      </c>
      <c r="D277" s="13">
        <f t="shared" si="20"/>
        <v>7.3903808664784066E-3</v>
      </c>
      <c r="E277" s="7">
        <v>11.79</v>
      </c>
      <c r="F277" s="13">
        <f t="shared" si="21"/>
        <v>-7.575757575757713E-3</v>
      </c>
      <c r="G277" s="7">
        <v>12.7</v>
      </c>
      <c r="H277" s="13">
        <f t="shared" si="22"/>
        <v>3.9525691699603899E-3</v>
      </c>
      <c r="I277" s="7">
        <v>6.62</v>
      </c>
      <c r="J277" s="13">
        <f t="shared" si="23"/>
        <v>1.3782542113323101E-2</v>
      </c>
      <c r="K277" s="8">
        <v>9.6</v>
      </c>
      <c r="L277" s="13">
        <f t="shared" si="24"/>
        <v>9.4637223974763252E-3</v>
      </c>
    </row>
    <row r="278" spans="2:19" ht="14.4" customHeight="1" x14ac:dyDescent="0.25">
      <c r="B278" s="15">
        <v>42339</v>
      </c>
      <c r="C278" s="6">
        <v>10379.200000000001</v>
      </c>
      <c r="D278" s="13">
        <f t="shared" si="20"/>
        <v>-7.4131839143526065E-4</v>
      </c>
      <c r="E278" s="7">
        <v>11.82</v>
      </c>
      <c r="F278" s="13">
        <f t="shared" si="21"/>
        <v>2.5445292620866105E-3</v>
      </c>
      <c r="G278" s="7">
        <v>12.87</v>
      </c>
      <c r="H278" s="13">
        <f t="shared" si="22"/>
        <v>1.3385826771653538E-2</v>
      </c>
      <c r="I278" s="7">
        <v>6.7</v>
      </c>
      <c r="J278" s="13">
        <f t="shared" si="23"/>
        <v>1.2084592145015116E-2</v>
      </c>
      <c r="K278" s="8">
        <v>9.6449999999999996</v>
      </c>
      <c r="L278" s="13">
        <f t="shared" si="24"/>
        <v>4.6874999999999929E-3</v>
      </c>
    </row>
    <row r="279" spans="2:19" ht="14.4" customHeight="1" x14ac:dyDescent="0.25">
      <c r="B279" s="15">
        <v>42340</v>
      </c>
      <c r="C279" s="6">
        <v>10342</v>
      </c>
      <c r="D279" s="13">
        <f t="shared" si="20"/>
        <v>-3.5840912594420305E-3</v>
      </c>
      <c r="E279" s="7">
        <v>11.86</v>
      </c>
      <c r="F279" s="13">
        <f t="shared" si="21"/>
        <v>3.3840947546530582E-3</v>
      </c>
      <c r="G279" s="7">
        <v>12.77</v>
      </c>
      <c r="H279" s="13">
        <f t="shared" si="22"/>
        <v>-7.7700077700077431E-3</v>
      </c>
      <c r="I279" s="7">
        <v>6.7</v>
      </c>
      <c r="J279" s="13">
        <f t="shared" si="23"/>
        <v>0</v>
      </c>
      <c r="K279" s="8">
        <v>9.69</v>
      </c>
      <c r="L279" s="13">
        <f t="shared" si="24"/>
        <v>4.6656298600310968E-3</v>
      </c>
    </row>
    <row r="280" spans="2:19" ht="14.4" customHeight="1" x14ac:dyDescent="0.25">
      <c r="B280" s="15">
        <v>42341</v>
      </c>
      <c r="C280" s="6">
        <v>10092.9</v>
      </c>
      <c r="D280" s="13">
        <f t="shared" si="20"/>
        <v>-2.4086250241732776E-2</v>
      </c>
      <c r="E280" s="7">
        <v>11.81</v>
      </c>
      <c r="F280" s="13">
        <f t="shared" si="21"/>
        <v>-4.2158516020235192E-3</v>
      </c>
      <c r="G280" s="7">
        <v>12.77</v>
      </c>
      <c r="H280" s="13">
        <f t="shared" si="22"/>
        <v>0</v>
      </c>
      <c r="I280" s="7">
        <v>6.75</v>
      </c>
      <c r="J280" s="13">
        <f t="shared" si="23"/>
        <v>7.4626865671641521E-3</v>
      </c>
      <c r="K280" s="8">
        <v>9.7200000000000006</v>
      </c>
      <c r="L280" s="13">
        <f t="shared" si="24"/>
        <v>3.0959752321982597E-3</v>
      </c>
    </row>
    <row r="281" spans="2:19" ht="14.4" customHeight="1" x14ac:dyDescent="0.25">
      <c r="B281" s="15">
        <v>42342</v>
      </c>
      <c r="C281" s="6">
        <v>10078.700000000001</v>
      </c>
      <c r="D281" s="13">
        <f t="shared" si="20"/>
        <v>-1.4069296237948369E-3</v>
      </c>
      <c r="E281" s="7">
        <v>11.68</v>
      </c>
      <c r="F281" s="13">
        <f t="shared" si="21"/>
        <v>-1.1007620660457306E-2</v>
      </c>
      <c r="G281" s="7">
        <v>12.83</v>
      </c>
      <c r="H281" s="13">
        <f t="shared" si="22"/>
        <v>4.6985121378230622E-3</v>
      </c>
      <c r="I281" s="7">
        <v>6.86</v>
      </c>
      <c r="J281" s="13">
        <f t="shared" si="23"/>
        <v>1.6296296296296343E-2</v>
      </c>
      <c r="K281" s="8">
        <v>9.6</v>
      </c>
      <c r="L281" s="13">
        <f t="shared" si="24"/>
        <v>-1.2345679012345781E-2</v>
      </c>
    </row>
    <row r="282" spans="2:19" ht="14.4" customHeight="1" x14ac:dyDescent="0.25">
      <c r="B282" s="15">
        <v>42345</v>
      </c>
      <c r="C282" s="6">
        <v>10042.4</v>
      </c>
      <c r="D282" s="13">
        <f t="shared" si="20"/>
        <v>-3.6016549753441502E-3</v>
      </c>
      <c r="E282" s="7">
        <v>11.93</v>
      </c>
      <c r="F282" s="13">
        <f t="shared" si="21"/>
        <v>2.1404109589041095E-2</v>
      </c>
      <c r="G282" s="7">
        <v>12.9</v>
      </c>
      <c r="H282" s="13">
        <f t="shared" si="22"/>
        <v>5.4559625876851349E-3</v>
      </c>
      <c r="I282" s="7">
        <v>6.85</v>
      </c>
      <c r="J282" s="13">
        <f t="shared" si="23"/>
        <v>-1.4577259475219643E-3</v>
      </c>
      <c r="K282" s="8">
        <v>9.67</v>
      </c>
      <c r="L282" s="13">
        <f t="shared" si="24"/>
        <v>7.2916666666666963E-3</v>
      </c>
    </row>
    <row r="283" spans="2:19" ht="14.4" customHeight="1" x14ac:dyDescent="0.25">
      <c r="B283" s="15">
        <v>42346</v>
      </c>
      <c r="C283" s="6">
        <v>9837.1</v>
      </c>
      <c r="D283" s="13">
        <f t="shared" si="20"/>
        <v>-2.0443320321835348E-2</v>
      </c>
      <c r="E283" s="7">
        <v>11.94</v>
      </c>
      <c r="F283" s="13">
        <f t="shared" si="21"/>
        <v>8.3822296730928639E-4</v>
      </c>
      <c r="G283" s="7">
        <v>12.66</v>
      </c>
      <c r="H283" s="13">
        <f t="shared" si="22"/>
        <v>-1.8604651162790715E-2</v>
      </c>
      <c r="I283" s="7">
        <v>6.77</v>
      </c>
      <c r="J283" s="13">
        <f t="shared" si="23"/>
        <v>-1.1678832116788333E-2</v>
      </c>
      <c r="K283" s="8">
        <v>9.5210000000000008</v>
      </c>
      <c r="L283" s="13">
        <f t="shared" si="24"/>
        <v>-1.5408479834539725E-2</v>
      </c>
    </row>
    <row r="284" spans="2:19" ht="14.4" customHeight="1" x14ac:dyDescent="0.25">
      <c r="B284" s="15">
        <v>42347</v>
      </c>
      <c r="C284" s="6">
        <v>9835.5</v>
      </c>
      <c r="D284" s="13">
        <f t="shared" si="20"/>
        <v>-1.6264956135450119E-4</v>
      </c>
      <c r="E284" s="7">
        <v>11.81</v>
      </c>
      <c r="F284" s="13">
        <f t="shared" si="21"/>
        <v>-1.0887772194304774E-2</v>
      </c>
      <c r="G284" s="7">
        <v>12.52</v>
      </c>
      <c r="H284" s="13">
        <f t="shared" si="22"/>
        <v>-1.1058451816745701E-2</v>
      </c>
      <c r="I284" s="7">
        <v>6.65</v>
      </c>
      <c r="J284" s="13">
        <f t="shared" si="23"/>
        <v>-1.7725258493352915E-2</v>
      </c>
      <c r="K284" s="8">
        <v>9.5399999999999991</v>
      </c>
      <c r="L284" s="13">
        <f t="shared" si="24"/>
        <v>1.9955886986659332E-3</v>
      </c>
    </row>
    <row r="285" spans="2:19" ht="14.4" customHeight="1" x14ac:dyDescent="0.25">
      <c r="B285" s="15">
        <v>42348</v>
      </c>
      <c r="C285" s="6">
        <v>9796.4</v>
      </c>
      <c r="D285" s="13">
        <f t="shared" si="20"/>
        <v>-3.9753952518936878E-3</v>
      </c>
      <c r="E285" s="7">
        <v>11.66</v>
      </c>
      <c r="F285" s="13">
        <f t="shared" si="21"/>
        <v>-1.2701100762066075E-2</v>
      </c>
      <c r="G285" s="7">
        <v>12.4</v>
      </c>
      <c r="H285" s="13">
        <f t="shared" si="22"/>
        <v>-9.5846645367411512E-3</v>
      </c>
      <c r="I285" s="7">
        <v>6.59</v>
      </c>
      <c r="J285" s="13">
        <f t="shared" si="23"/>
        <v>-9.0225563909775187E-3</v>
      </c>
      <c r="K285" s="8">
        <v>9.3919999999999995</v>
      </c>
      <c r="L285" s="13">
        <f t="shared" si="24"/>
        <v>-1.551362683438152E-2</v>
      </c>
    </row>
    <row r="286" spans="2:19" ht="14.4" customHeight="1" x14ac:dyDescent="0.25">
      <c r="B286" s="15">
        <v>42349</v>
      </c>
      <c r="C286" s="6">
        <v>9630.7000000000007</v>
      </c>
      <c r="D286" s="13">
        <f t="shared" si="20"/>
        <v>-1.6914376709811656E-2</v>
      </c>
      <c r="E286" s="7">
        <v>11.59</v>
      </c>
      <c r="F286" s="13">
        <f t="shared" si="21"/>
        <v>-6.0034305317324425E-3</v>
      </c>
      <c r="G286" s="7">
        <v>12.36</v>
      </c>
      <c r="H286" s="13">
        <f t="shared" si="22"/>
        <v>-3.2258064516129778E-3</v>
      </c>
      <c r="I286" s="7">
        <v>6.48</v>
      </c>
      <c r="J286" s="13">
        <f t="shared" si="23"/>
        <v>-1.6691957511380796E-2</v>
      </c>
      <c r="K286" s="8">
        <v>9.4789999999999992</v>
      </c>
      <c r="L286" s="13">
        <f t="shared" si="24"/>
        <v>9.2632027257239929E-3</v>
      </c>
    </row>
    <row r="287" spans="2:19" ht="14.4" customHeight="1" x14ac:dyDescent="0.25">
      <c r="B287" s="15">
        <v>42352</v>
      </c>
      <c r="C287" s="6">
        <v>9454.7999999999993</v>
      </c>
      <c r="D287" s="13">
        <f t="shared" si="20"/>
        <v>-1.8264508291193936E-2</v>
      </c>
      <c r="E287" s="7">
        <v>11.64</v>
      </c>
      <c r="F287" s="13">
        <f t="shared" si="21"/>
        <v>4.3140638481450142E-3</v>
      </c>
      <c r="G287" s="7">
        <v>12.57</v>
      </c>
      <c r="H287" s="13">
        <f t="shared" si="22"/>
        <v>1.6990291262135991E-2</v>
      </c>
      <c r="I287" s="7">
        <v>6.46</v>
      </c>
      <c r="J287" s="13">
        <f t="shared" si="23"/>
        <v>-3.0864197530864907E-3</v>
      </c>
      <c r="K287" s="8">
        <v>9.34</v>
      </c>
      <c r="L287" s="13">
        <f t="shared" si="24"/>
        <v>-1.4663994092203751E-2</v>
      </c>
    </row>
    <row r="288" spans="2:19" ht="14.4" customHeight="1" x14ac:dyDescent="0.25">
      <c r="B288" s="15">
        <v>42353</v>
      </c>
      <c r="C288" s="6">
        <v>9428.5</v>
      </c>
      <c r="D288" s="13">
        <f t="shared" si="20"/>
        <v>-2.7816558784955021E-3</v>
      </c>
      <c r="E288" s="7">
        <v>11.86</v>
      </c>
      <c r="F288" s="13">
        <f t="shared" si="21"/>
        <v>1.8900343642611585E-2</v>
      </c>
      <c r="G288" s="7">
        <v>12.75</v>
      </c>
      <c r="H288" s="13">
        <f t="shared" si="22"/>
        <v>1.4319809069212387E-2</v>
      </c>
      <c r="I288" s="7">
        <v>6.54</v>
      </c>
      <c r="J288" s="13">
        <f t="shared" si="23"/>
        <v>1.2383900928792581E-2</v>
      </c>
      <c r="K288" s="8">
        <v>9.56</v>
      </c>
      <c r="L288" s="13">
        <f t="shared" si="24"/>
        <v>2.3554603854389792E-2</v>
      </c>
    </row>
    <row r="289" spans="2:12" ht="14.4" customHeight="1" x14ac:dyDescent="0.25">
      <c r="B289" s="15">
        <v>42354</v>
      </c>
      <c r="C289" s="6">
        <v>9711.6</v>
      </c>
      <c r="D289" s="13">
        <f t="shared" si="20"/>
        <v>3.0025985045341291E-2</v>
      </c>
      <c r="E289" s="7">
        <v>11.95</v>
      </c>
      <c r="F289" s="13">
        <f t="shared" si="21"/>
        <v>7.5885328836424841E-3</v>
      </c>
      <c r="G289" s="7">
        <v>12.51</v>
      </c>
      <c r="H289" s="13">
        <f t="shared" si="22"/>
        <v>-1.8823529411764722E-2</v>
      </c>
      <c r="I289" s="7">
        <v>6.61</v>
      </c>
      <c r="J289" s="13">
        <f t="shared" si="23"/>
        <v>1.0703363914373131E-2</v>
      </c>
      <c r="K289" s="8">
        <v>9.5749999999999993</v>
      </c>
      <c r="L289" s="13">
        <f t="shared" si="24"/>
        <v>1.5690376569036392E-3</v>
      </c>
    </row>
    <row r="290" spans="2:12" ht="14.4" customHeight="1" x14ac:dyDescent="0.25">
      <c r="B290" s="15">
        <v>42355</v>
      </c>
      <c r="C290" s="6">
        <v>9711</v>
      </c>
      <c r="D290" s="13">
        <f t="shared" si="20"/>
        <v>-6.1781786729309666E-5</v>
      </c>
      <c r="E290" s="7">
        <v>12.13</v>
      </c>
      <c r="F290" s="13">
        <f t="shared" si="21"/>
        <v>1.5062761506276277E-2</v>
      </c>
      <c r="G290" s="7">
        <v>12.32</v>
      </c>
      <c r="H290" s="13">
        <f t="shared" si="22"/>
        <v>-1.5187849720223781E-2</v>
      </c>
      <c r="I290" s="7">
        <v>6.52</v>
      </c>
      <c r="J290" s="13">
        <f t="shared" si="23"/>
        <v>-1.3615733736762593E-2</v>
      </c>
      <c r="K290" s="8">
        <v>9.6999999999999993</v>
      </c>
      <c r="L290" s="13">
        <f t="shared" si="24"/>
        <v>1.3054830287206267E-2</v>
      </c>
    </row>
    <row r="291" spans="2:12" ht="14.4" customHeight="1" x14ac:dyDescent="0.25">
      <c r="B291" s="15">
        <v>42356</v>
      </c>
      <c r="C291" s="6">
        <v>9878.5</v>
      </c>
      <c r="D291" s="13">
        <f t="shared" si="20"/>
        <v>1.7248481103902792E-2</v>
      </c>
      <c r="E291" s="7">
        <v>11.97</v>
      </c>
      <c r="F291" s="13">
        <f t="shared" si="21"/>
        <v>-1.3190436933223424E-2</v>
      </c>
      <c r="G291" s="7">
        <v>12.19</v>
      </c>
      <c r="H291" s="13">
        <f t="shared" si="22"/>
        <v>-1.0551948051948114E-2</v>
      </c>
      <c r="I291" s="7">
        <v>6.53</v>
      </c>
      <c r="J291" s="13">
        <f t="shared" si="23"/>
        <v>1.5337423312884472E-3</v>
      </c>
      <c r="K291" s="8">
        <v>9.8000000000000007</v>
      </c>
      <c r="L291" s="13">
        <f t="shared" si="24"/>
        <v>1.0309278350515611E-2</v>
      </c>
    </row>
    <row r="292" spans="2:12" ht="14.4" customHeight="1" x14ac:dyDescent="0.25">
      <c r="B292" s="15">
        <v>42359</v>
      </c>
      <c r="C292" s="6">
        <v>9365.7999999999993</v>
      </c>
      <c r="D292" s="13">
        <f t="shared" si="20"/>
        <v>-5.1900592195171402E-2</v>
      </c>
      <c r="E292" s="7">
        <v>11.18</v>
      </c>
      <c r="F292" s="13">
        <f t="shared" si="21"/>
        <v>-6.5998329156223973E-2</v>
      </c>
      <c r="G292" s="7">
        <v>11.73</v>
      </c>
      <c r="H292" s="13">
        <f t="shared" si="22"/>
        <v>-3.7735849056603703E-2</v>
      </c>
      <c r="I292" s="7">
        <v>6.2</v>
      </c>
      <c r="J292" s="13">
        <f t="shared" si="23"/>
        <v>-5.0535987748851464E-2</v>
      </c>
      <c r="K292" s="8">
        <v>9.5</v>
      </c>
      <c r="L292" s="13">
        <f t="shared" si="24"/>
        <v>-3.0612244897959252E-2</v>
      </c>
    </row>
    <row r="293" spans="2:12" ht="14.4" customHeight="1" x14ac:dyDescent="0.25">
      <c r="B293" s="15">
        <v>42360</v>
      </c>
      <c r="C293" s="6">
        <v>9415.6</v>
      </c>
      <c r="D293" s="13">
        <f t="shared" si="20"/>
        <v>5.3172179632280311E-3</v>
      </c>
      <c r="E293" s="7">
        <v>11.2</v>
      </c>
      <c r="F293" s="13">
        <f t="shared" si="21"/>
        <v>1.7889087656529135E-3</v>
      </c>
      <c r="G293" s="7">
        <v>11.97</v>
      </c>
      <c r="H293" s="13">
        <f t="shared" si="22"/>
        <v>2.0460358056266004E-2</v>
      </c>
      <c r="I293" s="7">
        <v>6.3</v>
      </c>
      <c r="J293" s="13">
        <f t="shared" si="23"/>
        <v>1.6129032258064457E-2</v>
      </c>
      <c r="K293" s="8">
        <v>9.4499999999999993</v>
      </c>
      <c r="L293" s="13">
        <f t="shared" si="24"/>
        <v>-5.2631578947369166E-3</v>
      </c>
    </row>
    <row r="294" spans="2:12" ht="14.4" customHeight="1" x14ac:dyDescent="0.25">
      <c r="B294" s="15">
        <v>42361</v>
      </c>
      <c r="C294" s="6">
        <v>9641</v>
      </c>
      <c r="D294" s="13">
        <f t="shared" si="20"/>
        <v>2.3938994859594675E-2</v>
      </c>
      <c r="E294" s="7">
        <v>11.51</v>
      </c>
      <c r="F294" s="13">
        <f t="shared" si="21"/>
        <v>2.7678571428571476E-2</v>
      </c>
      <c r="G294" s="7">
        <v>11.77</v>
      </c>
      <c r="H294" s="13">
        <f t="shared" si="22"/>
        <v>-1.6708437761069429E-2</v>
      </c>
      <c r="I294" s="7">
        <v>6.44</v>
      </c>
      <c r="J294" s="13">
        <f t="shared" si="23"/>
        <v>2.2222222222222313E-2</v>
      </c>
      <c r="K294" s="8">
        <v>9.65</v>
      </c>
      <c r="L294" s="13">
        <f t="shared" si="24"/>
        <v>2.1164021164021277E-2</v>
      </c>
    </row>
    <row r="295" spans="2:12" ht="14.4" customHeight="1" x14ac:dyDescent="0.25">
      <c r="B295" s="15">
        <v>42362</v>
      </c>
      <c r="C295" s="6">
        <v>9682.9</v>
      </c>
      <c r="D295" s="13">
        <f t="shared" si="20"/>
        <v>4.3460221968675073E-3</v>
      </c>
      <c r="E295" s="7">
        <v>11.48</v>
      </c>
      <c r="F295" s="13">
        <f t="shared" si="21"/>
        <v>-2.6064291920068951E-3</v>
      </c>
      <c r="G295" s="7">
        <v>11.86</v>
      </c>
      <c r="H295" s="13">
        <f t="shared" si="22"/>
        <v>7.6465590484281953E-3</v>
      </c>
      <c r="I295" s="7">
        <v>6.42</v>
      </c>
      <c r="J295" s="13">
        <f t="shared" si="23"/>
        <v>-3.1055900621118726E-3</v>
      </c>
      <c r="K295" s="8">
        <v>9.58</v>
      </c>
      <c r="L295" s="13">
        <f t="shared" si="24"/>
        <v>-7.2538860103627239E-3</v>
      </c>
    </row>
    <row r="296" spans="2:12" ht="14.4" customHeight="1" x14ac:dyDescent="0.25">
      <c r="B296" s="15">
        <v>42366</v>
      </c>
      <c r="C296" s="6">
        <v>9552.5</v>
      </c>
      <c r="D296" s="13">
        <f t="shared" si="20"/>
        <v>-1.3467039833107812E-2</v>
      </c>
      <c r="E296" s="7">
        <v>11.43</v>
      </c>
      <c r="F296" s="13">
        <f t="shared" si="21"/>
        <v>-4.3554006968641729E-3</v>
      </c>
      <c r="G296" s="7">
        <v>11.93</v>
      </c>
      <c r="H296" s="13">
        <f t="shared" si="22"/>
        <v>5.9021922428330762E-3</v>
      </c>
      <c r="I296" s="7">
        <v>6.46</v>
      </c>
      <c r="J296" s="13">
        <f t="shared" si="23"/>
        <v>6.2305295950155822E-3</v>
      </c>
      <c r="K296" s="8">
        <v>9.6300000000000008</v>
      </c>
      <c r="L296" s="13">
        <f t="shared" si="24"/>
        <v>5.2192066805846257E-3</v>
      </c>
    </row>
    <row r="297" spans="2:12" ht="14.4" customHeight="1" x14ac:dyDescent="0.25">
      <c r="B297" s="15">
        <v>42367</v>
      </c>
      <c r="C297" s="6">
        <v>9670.4</v>
      </c>
      <c r="D297" s="13">
        <f t="shared" si="20"/>
        <v>1.2342318764721239E-2</v>
      </c>
      <c r="E297" s="7">
        <v>11.51</v>
      </c>
      <c r="F297" s="13">
        <f t="shared" si="21"/>
        <v>6.9991251093613361E-3</v>
      </c>
      <c r="G297" s="7">
        <v>12.25</v>
      </c>
      <c r="H297" s="13">
        <f t="shared" si="22"/>
        <v>2.6823134953897761E-2</v>
      </c>
      <c r="I297" s="7">
        <v>6.58</v>
      </c>
      <c r="J297" s="13">
        <f t="shared" si="23"/>
        <v>1.8575851393188871E-2</v>
      </c>
      <c r="K297" s="8">
        <v>9.6300000000000008</v>
      </c>
      <c r="L297" s="13">
        <f t="shared" si="24"/>
        <v>0</v>
      </c>
    </row>
    <row r="298" spans="2:12" ht="14.4" customHeight="1" x14ac:dyDescent="0.25">
      <c r="B298" s="15">
        <v>42368</v>
      </c>
      <c r="C298" s="6">
        <v>9641.9</v>
      </c>
      <c r="D298" s="13">
        <f t="shared" si="20"/>
        <v>-2.9471376571806752E-3</v>
      </c>
      <c r="E298" s="7">
        <v>11.63</v>
      </c>
      <c r="F298" s="13">
        <f t="shared" si="21"/>
        <v>1.0425716768027889E-2</v>
      </c>
      <c r="G298" s="7">
        <v>11.92</v>
      </c>
      <c r="H298" s="13">
        <f t="shared" si="22"/>
        <v>-2.6938775510204089E-2</v>
      </c>
      <c r="I298" s="7">
        <v>6.56</v>
      </c>
      <c r="J298" s="13">
        <f t="shared" si="23"/>
        <v>-3.0395136778116204E-3</v>
      </c>
      <c r="K298" s="8">
        <v>9.75</v>
      </c>
      <c r="L298" s="13">
        <f t="shared" si="24"/>
        <v>1.2461059190031071E-2</v>
      </c>
    </row>
    <row r="299" spans="2:12" ht="14.4" customHeight="1" x14ac:dyDescent="0.25">
      <c r="B299" s="15">
        <v>42369</v>
      </c>
      <c r="C299" s="6">
        <v>9544.2000000000007</v>
      </c>
      <c r="D299" s="13">
        <f t="shared" si="20"/>
        <v>-1.013285763179445E-2</v>
      </c>
      <c r="E299" s="7">
        <v>11.55</v>
      </c>
      <c r="F299" s="13">
        <f t="shared" si="21"/>
        <v>-6.8787618228718884E-3</v>
      </c>
      <c r="G299" s="7">
        <v>12.1</v>
      </c>
      <c r="H299" s="13">
        <f t="shared" si="22"/>
        <v>1.5100671140939574E-2</v>
      </c>
      <c r="I299" s="7">
        <v>6.42</v>
      </c>
      <c r="J299" s="13">
        <f t="shared" si="23"/>
        <v>-2.1341463414634099E-2</v>
      </c>
      <c r="K299" s="8">
        <v>9.4600000000000009</v>
      </c>
      <c r="L299" s="13">
        <f t="shared" si="24"/>
        <v>-2.9743589743589656E-2</v>
      </c>
    </row>
    <row r="300" spans="2:12" ht="14.4" customHeight="1" x14ac:dyDescent="0.25">
      <c r="B300" s="15">
        <v>42373</v>
      </c>
      <c r="C300" s="6">
        <v>9313.2000000000007</v>
      </c>
      <c r="D300" s="13">
        <f t="shared" si="20"/>
        <v>-2.4203180989501475E-2</v>
      </c>
      <c r="E300" s="7">
        <v>11.4</v>
      </c>
      <c r="F300" s="13">
        <f t="shared" si="21"/>
        <v>-1.2987012987013017E-2</v>
      </c>
      <c r="G300" s="7">
        <v>11.95</v>
      </c>
      <c r="H300" s="13">
        <f t="shared" si="22"/>
        <v>-1.2396694214876063E-2</v>
      </c>
      <c r="I300" s="7">
        <v>6.46</v>
      </c>
      <c r="J300" s="13">
        <f t="shared" si="23"/>
        <v>6.2305295950155822E-3</v>
      </c>
      <c r="K300" s="8">
        <v>9.5299999999999994</v>
      </c>
      <c r="L300" s="13">
        <f t="shared" si="24"/>
        <v>7.3995771670188693E-3</v>
      </c>
    </row>
    <row r="301" spans="2:12" ht="14.4" customHeight="1" x14ac:dyDescent="0.25">
      <c r="B301" s="15">
        <v>42374</v>
      </c>
      <c r="C301" s="6">
        <v>9335.2000000000007</v>
      </c>
      <c r="D301" s="13">
        <f t="shared" si="20"/>
        <v>2.3622385431430657E-3</v>
      </c>
      <c r="E301" s="7">
        <v>11.46</v>
      </c>
      <c r="F301" s="13">
        <f t="shared" si="21"/>
        <v>5.2631578947368854E-3</v>
      </c>
      <c r="G301" s="7">
        <v>11.97</v>
      </c>
      <c r="H301" s="13">
        <f t="shared" si="22"/>
        <v>1.6736401673641298E-3</v>
      </c>
      <c r="I301" s="7">
        <v>6.51</v>
      </c>
      <c r="J301" s="13">
        <f t="shared" si="23"/>
        <v>7.7399380804953283E-3</v>
      </c>
      <c r="K301" s="8">
        <v>9.74</v>
      </c>
      <c r="L301" s="13">
        <f t="shared" si="24"/>
        <v>2.2035676810073544E-2</v>
      </c>
    </row>
    <row r="302" spans="2:12" ht="14.4" customHeight="1" x14ac:dyDescent="0.25">
      <c r="B302" s="15">
        <v>42375</v>
      </c>
      <c r="C302" s="6">
        <v>9197.4</v>
      </c>
      <c r="D302" s="13">
        <f t="shared" si="20"/>
        <v>-1.476133344759631E-2</v>
      </c>
      <c r="E302" s="7">
        <v>11.22</v>
      </c>
      <c r="F302" s="13">
        <f t="shared" si="21"/>
        <v>-2.0942408376963369E-2</v>
      </c>
      <c r="G302" s="7">
        <v>11.56</v>
      </c>
      <c r="H302" s="13">
        <f t="shared" si="22"/>
        <v>-3.4252297410192159E-2</v>
      </c>
      <c r="I302" s="7">
        <v>6.3</v>
      </c>
      <c r="J302" s="13">
        <f t="shared" si="23"/>
        <v>-3.2258064516129024E-2</v>
      </c>
      <c r="K302" s="8">
        <v>9.65</v>
      </c>
      <c r="L302" s="13">
        <f t="shared" si="24"/>
        <v>-9.2402464065708279E-3</v>
      </c>
    </row>
    <row r="303" spans="2:12" ht="14.4" customHeight="1" x14ac:dyDescent="0.25">
      <c r="B303" s="15">
        <v>42376</v>
      </c>
      <c r="C303" s="6">
        <v>9059.2999999999993</v>
      </c>
      <c r="D303" s="13">
        <f t="shared" si="20"/>
        <v>-1.5015112966708023E-2</v>
      </c>
      <c r="E303" s="7">
        <v>10.73</v>
      </c>
      <c r="F303" s="13">
        <f t="shared" si="21"/>
        <v>-4.3672014260249574E-2</v>
      </c>
      <c r="G303" s="7">
        <v>11.14</v>
      </c>
      <c r="H303" s="13">
        <f t="shared" si="22"/>
        <v>-3.6332179930795842E-2</v>
      </c>
      <c r="I303" s="7">
        <v>6.1</v>
      </c>
      <c r="J303" s="13">
        <f t="shared" si="23"/>
        <v>-3.1746031746031772E-2</v>
      </c>
      <c r="K303" s="8">
        <v>9.36</v>
      </c>
      <c r="L303" s="13">
        <f t="shared" si="24"/>
        <v>-3.0051813471502684E-2</v>
      </c>
    </row>
    <row r="304" spans="2:12" ht="14.4" customHeight="1" x14ac:dyDescent="0.25">
      <c r="B304" s="15">
        <v>42377</v>
      </c>
      <c r="C304" s="6">
        <v>8909.2000000000007</v>
      </c>
      <c r="D304" s="13">
        <f t="shared" si="20"/>
        <v>-1.6568609053679486E-2</v>
      </c>
      <c r="E304" s="7">
        <v>10.57</v>
      </c>
      <c r="F304" s="13">
        <f t="shared" si="21"/>
        <v>-1.491146318732527E-2</v>
      </c>
      <c r="G304" s="7">
        <v>11.41</v>
      </c>
      <c r="H304" s="13">
        <f t="shared" si="22"/>
        <v>2.4236983842010732E-2</v>
      </c>
      <c r="I304" s="7">
        <v>6.09</v>
      </c>
      <c r="J304" s="13">
        <f t="shared" si="23"/>
        <v>-1.6393442622950471E-3</v>
      </c>
      <c r="K304" s="8">
        <v>9.19</v>
      </c>
      <c r="L304" s="13">
        <f t="shared" si="24"/>
        <v>-1.8162393162393157E-2</v>
      </c>
    </row>
    <row r="305" spans="2:12" ht="14.4" customHeight="1" x14ac:dyDescent="0.25">
      <c r="B305" s="15">
        <v>42380</v>
      </c>
      <c r="C305" s="6">
        <v>8886.1</v>
      </c>
      <c r="D305" s="13">
        <f t="shared" si="20"/>
        <v>-2.5928253939748081E-3</v>
      </c>
      <c r="E305" s="7">
        <v>10.52</v>
      </c>
      <c r="F305" s="13">
        <f t="shared" si="21"/>
        <v>-4.7303689687796316E-3</v>
      </c>
      <c r="G305" s="7">
        <v>11.1</v>
      </c>
      <c r="H305" s="13">
        <f t="shared" si="22"/>
        <v>-2.7169149868536416E-2</v>
      </c>
      <c r="I305" s="7">
        <v>6.05</v>
      </c>
      <c r="J305" s="13">
        <f t="shared" si="23"/>
        <v>-6.5681444991789878E-3</v>
      </c>
      <c r="K305" s="8">
        <v>9.0399999999999991</v>
      </c>
      <c r="L305" s="13">
        <f t="shared" si="24"/>
        <v>-1.6322089227421149E-2</v>
      </c>
    </row>
    <row r="306" spans="2:12" ht="14.4" customHeight="1" x14ac:dyDescent="0.25">
      <c r="B306" s="15">
        <v>42381</v>
      </c>
      <c r="C306" s="6">
        <v>8915.4</v>
      </c>
      <c r="D306" s="13">
        <f t="shared" si="20"/>
        <v>3.2972845230190154E-3</v>
      </c>
      <c r="E306" s="7">
        <v>10.62</v>
      </c>
      <c r="F306" s="13">
        <f t="shared" si="21"/>
        <v>9.5057034220531987E-3</v>
      </c>
      <c r="G306" s="7">
        <v>11.27</v>
      </c>
      <c r="H306" s="13">
        <f t="shared" si="22"/>
        <v>1.531531531531531E-2</v>
      </c>
      <c r="I306" s="7">
        <v>6.13</v>
      </c>
      <c r="J306" s="13">
        <f t="shared" si="23"/>
        <v>1.322314049586778E-2</v>
      </c>
      <c r="K306" s="8">
        <v>8.98</v>
      </c>
      <c r="L306" s="13">
        <f t="shared" si="24"/>
        <v>-6.6371681415927797E-3</v>
      </c>
    </row>
    <row r="307" spans="2:12" ht="14.4" customHeight="1" x14ac:dyDescent="0.25">
      <c r="B307" s="15">
        <v>42382</v>
      </c>
      <c r="C307" s="6">
        <v>8934.5</v>
      </c>
      <c r="D307" s="13">
        <f t="shared" si="20"/>
        <v>2.1423604100769865E-3</v>
      </c>
      <c r="E307" s="7">
        <v>10.46</v>
      </c>
      <c r="F307" s="13">
        <f t="shared" si="21"/>
        <v>-1.5065913370997963E-2</v>
      </c>
      <c r="G307" s="7">
        <v>11.32</v>
      </c>
      <c r="H307" s="13">
        <f t="shared" si="22"/>
        <v>4.4365572315883508E-3</v>
      </c>
      <c r="I307" s="7">
        <v>6.11</v>
      </c>
      <c r="J307" s="13">
        <f t="shared" si="23"/>
        <v>-3.2626427406198324E-3</v>
      </c>
      <c r="K307" s="8">
        <v>9.0500000000000007</v>
      </c>
      <c r="L307" s="13">
        <f t="shared" si="24"/>
        <v>7.7951002227171808E-3</v>
      </c>
    </row>
    <row r="308" spans="2:12" ht="14.4" customHeight="1" x14ac:dyDescent="0.25">
      <c r="B308" s="15">
        <v>42383</v>
      </c>
      <c r="C308" s="6">
        <v>8787.7000000000007</v>
      </c>
      <c r="D308" s="13">
        <f t="shared" si="20"/>
        <v>-1.6430690021825428E-2</v>
      </c>
      <c r="E308" s="7">
        <v>10.18</v>
      </c>
      <c r="F308" s="13">
        <f t="shared" si="21"/>
        <v>-2.6768642447418844E-2</v>
      </c>
      <c r="G308" s="7">
        <v>11.08</v>
      </c>
      <c r="H308" s="13">
        <f t="shared" si="22"/>
        <v>-2.1201413427561856E-2</v>
      </c>
      <c r="I308" s="7">
        <v>6.02</v>
      </c>
      <c r="J308" s="13">
        <f t="shared" si="23"/>
        <v>-1.4729950900163788E-2</v>
      </c>
      <c r="K308" s="8">
        <v>8.83</v>
      </c>
      <c r="L308" s="13">
        <f t="shared" si="24"/>
        <v>-2.4309392265193439E-2</v>
      </c>
    </row>
    <row r="309" spans="2:12" ht="14.4" customHeight="1" x14ac:dyDescent="0.25">
      <c r="B309" s="15">
        <v>42384</v>
      </c>
      <c r="C309" s="6">
        <v>8543.6</v>
      </c>
      <c r="D309" s="13">
        <f t="shared" si="20"/>
        <v>-2.7777461679392827E-2</v>
      </c>
      <c r="E309" s="7">
        <v>9.9499999999999993</v>
      </c>
      <c r="F309" s="13">
        <f t="shared" si="21"/>
        <v>-2.2593320235756428E-2</v>
      </c>
      <c r="G309" s="7">
        <v>10.31</v>
      </c>
      <c r="H309" s="13">
        <f t="shared" si="22"/>
        <v>-6.9494584837545087E-2</v>
      </c>
      <c r="I309" s="7">
        <v>5.8</v>
      </c>
      <c r="J309" s="13">
        <f t="shared" si="23"/>
        <v>-3.6544850498338832E-2</v>
      </c>
      <c r="K309" s="8">
        <v>8.5920000000000005</v>
      </c>
      <c r="L309" s="13">
        <f t="shared" si="24"/>
        <v>-2.6953567383918409E-2</v>
      </c>
    </row>
    <row r="310" spans="2:12" ht="14.4" customHeight="1" x14ac:dyDescent="0.25">
      <c r="B310" s="15">
        <v>42387</v>
      </c>
      <c r="C310" s="6">
        <v>8469.2999999999993</v>
      </c>
      <c r="D310" s="13">
        <f t="shared" si="20"/>
        <v>-8.6965681913948548E-3</v>
      </c>
      <c r="E310" s="7">
        <v>10.01</v>
      </c>
      <c r="F310" s="13">
        <f t="shared" si="21"/>
        <v>6.0301507537688943E-3</v>
      </c>
      <c r="G310" s="7">
        <v>10.24</v>
      </c>
      <c r="H310" s="13">
        <f t="shared" si="22"/>
        <v>-6.7895247332686983E-3</v>
      </c>
      <c r="I310" s="7">
        <v>5.72</v>
      </c>
      <c r="J310" s="13">
        <f t="shared" si="23"/>
        <v>-1.3793103448275874E-2</v>
      </c>
      <c r="K310" s="8">
        <v>8.2859999999999996</v>
      </c>
      <c r="L310" s="13">
        <f t="shared" si="24"/>
        <v>-3.5614525139664913E-2</v>
      </c>
    </row>
    <row r="311" spans="2:12" ht="14.4" customHeight="1" x14ac:dyDescent="0.25">
      <c r="B311" s="15">
        <v>42388</v>
      </c>
      <c r="C311" s="6">
        <v>8554.9</v>
      </c>
      <c r="D311" s="13">
        <f t="shared" si="20"/>
        <v>1.010709267590006E-2</v>
      </c>
      <c r="E311" s="7">
        <v>10.25</v>
      </c>
      <c r="F311" s="13">
        <f t="shared" si="21"/>
        <v>2.3976023976023997E-2</v>
      </c>
      <c r="G311" s="7">
        <v>10.050000000000001</v>
      </c>
      <c r="H311" s="13">
        <f t="shared" si="22"/>
        <v>-1.8554687499999951E-2</v>
      </c>
      <c r="I311" s="7">
        <v>5.72</v>
      </c>
      <c r="J311" s="13">
        <f t="shared" si="23"/>
        <v>0</v>
      </c>
      <c r="K311" s="8">
        <v>8.4600000000000009</v>
      </c>
      <c r="L311" s="13">
        <f t="shared" si="24"/>
        <v>2.0999275887038531E-2</v>
      </c>
    </row>
    <row r="312" spans="2:12" ht="14.4" customHeight="1" x14ac:dyDescent="0.25">
      <c r="B312" s="15">
        <v>42389</v>
      </c>
      <c r="C312" s="6">
        <v>8281.4</v>
      </c>
      <c r="D312" s="13">
        <f t="shared" si="20"/>
        <v>-3.1969982115512746E-2</v>
      </c>
      <c r="E312" s="7">
        <v>9.9600000000000009</v>
      </c>
      <c r="F312" s="13">
        <f t="shared" si="21"/>
        <v>-2.8292682926829186E-2</v>
      </c>
      <c r="G312" s="7">
        <v>10.07</v>
      </c>
      <c r="H312" s="13">
        <f t="shared" si="22"/>
        <v>1.9900497512437385E-3</v>
      </c>
      <c r="I312" s="7">
        <v>5.57</v>
      </c>
      <c r="J312" s="13">
        <f t="shared" si="23"/>
        <v>-2.622377622377613E-2</v>
      </c>
      <c r="K312" s="8">
        <v>8.077</v>
      </c>
      <c r="L312" s="13">
        <f t="shared" si="24"/>
        <v>-4.5271867612293244E-2</v>
      </c>
    </row>
    <row r="313" spans="2:12" ht="14.4" customHeight="1" x14ac:dyDescent="0.25">
      <c r="B313" s="15">
        <v>42390</v>
      </c>
      <c r="C313" s="6">
        <v>8444.2000000000007</v>
      </c>
      <c r="D313" s="13">
        <f t="shared" si="20"/>
        <v>1.9658511845823304E-2</v>
      </c>
      <c r="E313" s="7">
        <v>10.1</v>
      </c>
      <c r="F313" s="13">
        <f t="shared" si="21"/>
        <v>1.4056224899598272E-2</v>
      </c>
      <c r="G313" s="7">
        <v>9.92</v>
      </c>
      <c r="H313" s="13">
        <f t="shared" si="22"/>
        <v>-1.4895729890764682E-2</v>
      </c>
      <c r="I313" s="7">
        <v>5.53</v>
      </c>
      <c r="J313" s="13">
        <f t="shared" si="23"/>
        <v>-7.1813285457809758E-3</v>
      </c>
      <c r="K313" s="8">
        <v>8.0410000000000004</v>
      </c>
      <c r="L313" s="13">
        <f t="shared" si="24"/>
        <v>-4.4571004085674866E-3</v>
      </c>
    </row>
    <row r="314" spans="2:12" ht="14.4" customHeight="1" x14ac:dyDescent="0.25">
      <c r="B314" s="15">
        <v>42391</v>
      </c>
      <c r="C314" s="6">
        <v>8722.9</v>
      </c>
      <c r="D314" s="13">
        <f t="shared" si="20"/>
        <v>3.3004902773501203E-2</v>
      </c>
      <c r="E314" s="7">
        <v>10.62</v>
      </c>
      <c r="F314" s="13">
        <f t="shared" si="21"/>
        <v>5.1485148514851448E-2</v>
      </c>
      <c r="G314" s="7">
        <v>10.58</v>
      </c>
      <c r="H314" s="13">
        <f t="shared" si="22"/>
        <v>6.6532258064516139E-2</v>
      </c>
      <c r="I314" s="7">
        <v>5.74</v>
      </c>
      <c r="J314" s="13">
        <f t="shared" si="23"/>
        <v>3.7974683544303792E-2</v>
      </c>
      <c r="K314" s="8">
        <v>8.2200000000000006</v>
      </c>
      <c r="L314" s="13">
        <f t="shared" si="24"/>
        <v>2.2260912821788367E-2</v>
      </c>
    </row>
    <row r="315" spans="2:12" ht="14.4" customHeight="1" x14ac:dyDescent="0.25">
      <c r="B315" s="15">
        <v>42394</v>
      </c>
      <c r="C315" s="6">
        <v>8567.7000000000007</v>
      </c>
      <c r="D315" s="13">
        <f t="shared" si="20"/>
        <v>-1.7792247990920326E-2</v>
      </c>
      <c r="E315" s="7">
        <v>10.64</v>
      </c>
      <c r="F315" s="13">
        <f t="shared" si="21"/>
        <v>1.8832391713748918E-3</v>
      </c>
      <c r="G315" s="7">
        <v>10.49</v>
      </c>
      <c r="H315" s="13">
        <f t="shared" si="22"/>
        <v>-8.5066162570888327E-3</v>
      </c>
      <c r="I315" s="7">
        <v>5.82</v>
      </c>
      <c r="J315" s="13">
        <f t="shared" si="23"/>
        <v>1.3937282229965169E-2</v>
      </c>
      <c r="K315" s="8">
        <v>8.25</v>
      </c>
      <c r="L315" s="13">
        <f t="shared" si="24"/>
        <v>3.6496350364962722E-3</v>
      </c>
    </row>
    <row r="316" spans="2:12" ht="14.4" customHeight="1" x14ac:dyDescent="0.25">
      <c r="B316" s="15">
        <v>42395</v>
      </c>
      <c r="C316" s="6">
        <v>8692.5</v>
      </c>
      <c r="D316" s="13">
        <f t="shared" si="20"/>
        <v>1.4566336356314911E-2</v>
      </c>
      <c r="E316" s="7">
        <v>10.63</v>
      </c>
      <c r="F316" s="13">
        <f t="shared" si="21"/>
        <v>-9.3984962406013027E-4</v>
      </c>
      <c r="G316" s="7">
        <v>10.35</v>
      </c>
      <c r="H316" s="13">
        <f t="shared" si="22"/>
        <v>-1.3346043851286994E-2</v>
      </c>
      <c r="I316" s="7">
        <v>5.9</v>
      </c>
      <c r="J316" s="13">
        <f t="shared" si="23"/>
        <v>1.3745704467353964E-2</v>
      </c>
      <c r="K316" s="8">
        <v>8.15</v>
      </c>
      <c r="L316" s="13">
        <f t="shared" si="24"/>
        <v>-1.2121212121212078E-2</v>
      </c>
    </row>
    <row r="317" spans="2:12" ht="14.4" customHeight="1" x14ac:dyDescent="0.25">
      <c r="B317" s="15">
        <v>42396</v>
      </c>
      <c r="C317" s="6">
        <v>8741</v>
      </c>
      <c r="D317" s="13">
        <f t="shared" si="20"/>
        <v>5.5795225769341384E-3</v>
      </c>
      <c r="E317" s="7">
        <v>10.54</v>
      </c>
      <c r="F317" s="13">
        <f t="shared" si="21"/>
        <v>-8.4666039510819975E-3</v>
      </c>
      <c r="G317" s="7">
        <v>10.19</v>
      </c>
      <c r="H317" s="13">
        <f t="shared" si="22"/>
        <v>-1.5458937198067646E-2</v>
      </c>
      <c r="I317" s="7">
        <v>5.81</v>
      </c>
      <c r="J317" s="13">
        <f t="shared" si="23"/>
        <v>-1.5254237288135719E-2</v>
      </c>
      <c r="K317" s="8">
        <v>7.96</v>
      </c>
      <c r="L317" s="13">
        <f t="shared" si="24"/>
        <v>-2.3312883435582868E-2</v>
      </c>
    </row>
    <row r="318" spans="2:12" ht="14.4" customHeight="1" x14ac:dyDescent="0.25">
      <c r="B318" s="15">
        <v>42397</v>
      </c>
      <c r="C318" s="6">
        <v>8590.6</v>
      </c>
      <c r="D318" s="13">
        <f t="shared" si="20"/>
        <v>-1.7206269305571405E-2</v>
      </c>
      <c r="E318" s="7">
        <v>10.62</v>
      </c>
      <c r="F318" s="13">
        <f t="shared" si="21"/>
        <v>7.5901328273244853E-3</v>
      </c>
      <c r="G318" s="7">
        <v>10.35</v>
      </c>
      <c r="H318" s="13">
        <f t="shared" si="22"/>
        <v>1.5701668302257131E-2</v>
      </c>
      <c r="I318" s="7">
        <v>5.9</v>
      </c>
      <c r="J318" s="13">
        <f t="shared" si="23"/>
        <v>1.5490533562822848E-2</v>
      </c>
      <c r="K318" s="8">
        <v>8.2100000000000009</v>
      </c>
      <c r="L318" s="13">
        <f t="shared" si="24"/>
        <v>3.1407035175879512E-2</v>
      </c>
    </row>
    <row r="319" spans="2:12" ht="14.4" customHeight="1" x14ac:dyDescent="0.25">
      <c r="B319" s="15">
        <v>42398</v>
      </c>
      <c r="C319" s="6">
        <v>8815.7999999999993</v>
      </c>
      <c r="D319" s="13">
        <f t="shared" si="20"/>
        <v>2.6214699788140398E-2</v>
      </c>
      <c r="E319" s="7">
        <v>10.68</v>
      </c>
      <c r="F319" s="13">
        <f t="shared" si="21"/>
        <v>5.6497175141243406E-3</v>
      </c>
      <c r="G319" s="7">
        <v>10.55</v>
      </c>
      <c r="H319" s="13">
        <f t="shared" si="22"/>
        <v>1.9323671497584644E-2</v>
      </c>
      <c r="I319" s="7">
        <v>6.16</v>
      </c>
      <c r="J319" s="13">
        <f t="shared" si="23"/>
        <v>4.4067796610169456E-2</v>
      </c>
      <c r="K319" s="8">
        <v>8.8000000000000007</v>
      </c>
      <c r="L319" s="13">
        <f t="shared" si="24"/>
        <v>7.1863580998781942E-2</v>
      </c>
    </row>
    <row r="320" spans="2:12" ht="14.4" customHeight="1" x14ac:dyDescent="0.25">
      <c r="B320" s="15">
        <v>42401</v>
      </c>
      <c r="C320" s="6">
        <v>8788.5</v>
      </c>
      <c r="D320" s="13">
        <f t="shared" si="20"/>
        <v>-3.0967127203429382E-3</v>
      </c>
      <c r="E320" s="7">
        <v>10.81</v>
      </c>
      <c r="F320" s="13">
        <f t="shared" si="21"/>
        <v>1.217228464419483E-2</v>
      </c>
      <c r="G320" s="7">
        <v>10.65</v>
      </c>
      <c r="H320" s="13">
        <f t="shared" si="22"/>
        <v>9.4786729857819566E-3</v>
      </c>
      <c r="I320" s="7">
        <v>6.09</v>
      </c>
      <c r="J320" s="13">
        <f t="shared" si="23"/>
        <v>-1.1363636363636409E-2</v>
      </c>
      <c r="K320" s="8">
        <v>8.6999999999999993</v>
      </c>
      <c r="L320" s="13">
        <f t="shared" si="24"/>
        <v>-1.1363636363636524E-2</v>
      </c>
    </row>
    <row r="321" spans="2:12" ht="14.4" customHeight="1" x14ac:dyDescent="0.25">
      <c r="B321" s="15">
        <v>42402</v>
      </c>
      <c r="C321" s="6">
        <v>8528.7000000000007</v>
      </c>
      <c r="D321" s="13">
        <f t="shared" si="20"/>
        <v>-2.9561358593616575E-2</v>
      </c>
      <c r="E321" s="7">
        <v>10.54</v>
      </c>
      <c r="F321" s="13">
        <f t="shared" si="21"/>
        <v>-2.4976873265495036E-2</v>
      </c>
      <c r="G321" s="7">
        <v>10.49</v>
      </c>
      <c r="H321" s="13">
        <f t="shared" si="22"/>
        <v>-1.5023474178403769E-2</v>
      </c>
      <c r="I321" s="7">
        <v>6.08</v>
      </c>
      <c r="J321" s="13">
        <f t="shared" si="23"/>
        <v>-1.6420361247947105E-3</v>
      </c>
      <c r="K321" s="8">
        <v>8.4499999999999993</v>
      </c>
      <c r="L321" s="13">
        <f t="shared" si="24"/>
        <v>-2.8735632183908049E-2</v>
      </c>
    </row>
    <row r="322" spans="2:12" ht="14.4" customHeight="1" x14ac:dyDescent="0.25">
      <c r="B322" s="15">
        <v>42403</v>
      </c>
      <c r="C322" s="6">
        <v>8314.5</v>
      </c>
      <c r="D322" s="13">
        <f t="shared" si="20"/>
        <v>-2.511519926835282E-2</v>
      </c>
      <c r="E322" s="7">
        <v>10.51</v>
      </c>
      <c r="F322" s="13">
        <f t="shared" si="21"/>
        <v>-2.846299810246619E-3</v>
      </c>
      <c r="G322" s="7">
        <v>10.58</v>
      </c>
      <c r="H322" s="13">
        <f t="shared" si="22"/>
        <v>8.5795996186844477E-3</v>
      </c>
      <c r="I322" s="7">
        <v>5.95</v>
      </c>
      <c r="J322" s="13">
        <f t="shared" si="23"/>
        <v>-2.1381578947368404E-2</v>
      </c>
      <c r="K322" s="8">
        <v>8.5</v>
      </c>
      <c r="L322" s="13">
        <f t="shared" si="24"/>
        <v>5.9171597633136943E-3</v>
      </c>
    </row>
    <row r="323" spans="2:12" ht="14.4" customHeight="1" x14ac:dyDescent="0.25">
      <c r="B323" s="15">
        <v>42404</v>
      </c>
      <c r="C323" s="6">
        <v>8468.1</v>
      </c>
      <c r="D323" s="13">
        <f t="shared" si="20"/>
        <v>1.8473750676529E-2</v>
      </c>
      <c r="E323" s="7">
        <v>10.54</v>
      </c>
      <c r="F323" s="13">
        <f t="shared" si="21"/>
        <v>2.8544243577544588E-3</v>
      </c>
      <c r="G323" s="7">
        <v>10.6</v>
      </c>
      <c r="H323" s="13">
        <f t="shared" si="22"/>
        <v>1.8903591682419257E-3</v>
      </c>
      <c r="I323" s="7">
        <v>5.94</v>
      </c>
      <c r="J323" s="13">
        <f t="shared" si="23"/>
        <v>-1.6806722689075271E-3</v>
      </c>
      <c r="K323" s="8">
        <v>8.68</v>
      </c>
      <c r="L323" s="13">
        <f t="shared" si="24"/>
        <v>2.1176470588235262E-2</v>
      </c>
    </row>
    <row r="324" spans="2:12" ht="14.4" customHeight="1" x14ac:dyDescent="0.25">
      <c r="B324" s="15">
        <v>42405</v>
      </c>
      <c r="C324" s="6">
        <v>8499.5</v>
      </c>
      <c r="D324" s="13">
        <f t="shared" si="20"/>
        <v>3.7080336793377066E-3</v>
      </c>
      <c r="E324" s="7">
        <v>10.19</v>
      </c>
      <c r="F324" s="13">
        <f t="shared" si="21"/>
        <v>-3.3206831119544561E-2</v>
      </c>
      <c r="G324" s="7">
        <v>10.65</v>
      </c>
      <c r="H324" s="13">
        <f t="shared" si="22"/>
        <v>4.7169811320755392E-3</v>
      </c>
      <c r="I324" s="7">
        <v>5.87</v>
      </c>
      <c r="J324" s="13">
        <f t="shared" si="23"/>
        <v>-1.1784511784511831E-2</v>
      </c>
      <c r="K324" s="8">
        <v>8.5500000000000007</v>
      </c>
      <c r="L324" s="13">
        <f t="shared" si="24"/>
        <v>-1.4976958525345509E-2</v>
      </c>
    </row>
    <row r="325" spans="2:12" ht="14.4" customHeight="1" x14ac:dyDescent="0.25">
      <c r="B325" s="15">
        <v>42408</v>
      </c>
      <c r="C325" s="6">
        <v>8122.1</v>
      </c>
      <c r="D325" s="13">
        <f t="shared" si="20"/>
        <v>-4.4402611918348094E-2</v>
      </c>
      <c r="E325" s="7">
        <v>9.67</v>
      </c>
      <c r="F325" s="13">
        <f t="shared" si="21"/>
        <v>-5.103042198233558E-2</v>
      </c>
      <c r="G325" s="7">
        <v>10.16</v>
      </c>
      <c r="H325" s="13">
        <f t="shared" si="22"/>
        <v>-4.600938967136152E-2</v>
      </c>
      <c r="I325" s="7">
        <v>5.59</v>
      </c>
      <c r="J325" s="13">
        <f t="shared" si="23"/>
        <v>-4.7700170357751322E-2</v>
      </c>
      <c r="K325" s="8">
        <v>8.4499999999999993</v>
      </c>
      <c r="L325" s="13">
        <f t="shared" si="24"/>
        <v>-1.1695906432748704E-2</v>
      </c>
    </row>
    <row r="326" spans="2:12" ht="14.4" customHeight="1" x14ac:dyDescent="0.25">
      <c r="B326" s="15">
        <v>42409</v>
      </c>
      <c r="C326" s="6">
        <v>7927.6</v>
      </c>
      <c r="D326" s="13">
        <f t="shared" si="20"/>
        <v>-2.394700877851787E-2</v>
      </c>
      <c r="E326" s="7">
        <v>9.25</v>
      </c>
      <c r="F326" s="13">
        <f t="shared" si="21"/>
        <v>-4.3433298862461216E-2</v>
      </c>
      <c r="G326" s="7">
        <v>9.9600000000000009</v>
      </c>
      <c r="H326" s="13">
        <f t="shared" si="22"/>
        <v>-1.968503937007867E-2</v>
      </c>
      <c r="I326" s="7">
        <v>5.41</v>
      </c>
      <c r="J326" s="13">
        <f t="shared" si="23"/>
        <v>-3.2200357781753078E-2</v>
      </c>
      <c r="K326" s="8">
        <v>8.0660000000000007</v>
      </c>
      <c r="L326" s="13">
        <f t="shared" si="24"/>
        <v>-4.5443786982248352E-2</v>
      </c>
    </row>
    <row r="327" spans="2:12" ht="14.4" customHeight="1" x14ac:dyDescent="0.25">
      <c r="B327" s="15">
        <v>42410</v>
      </c>
      <c r="C327" s="6">
        <v>8143.7</v>
      </c>
      <c r="D327" s="13">
        <f t="shared" si="20"/>
        <v>2.7259195721277493E-2</v>
      </c>
      <c r="E327" s="7">
        <v>9.5</v>
      </c>
      <c r="F327" s="13">
        <f t="shared" si="21"/>
        <v>2.7027027027027029E-2</v>
      </c>
      <c r="G327" s="7">
        <v>10.1</v>
      </c>
      <c r="H327" s="13">
        <f t="shared" si="22"/>
        <v>1.4056224899598272E-2</v>
      </c>
      <c r="I327" s="7">
        <v>5.43</v>
      </c>
      <c r="J327" s="13">
        <f t="shared" si="23"/>
        <v>3.6968576709795883E-3</v>
      </c>
      <c r="K327" s="8">
        <v>8.0619999999999994</v>
      </c>
      <c r="L327" s="13">
        <f t="shared" si="24"/>
        <v>-4.9590875278965232E-4</v>
      </c>
    </row>
    <row r="328" spans="2:12" ht="14.4" customHeight="1" x14ac:dyDescent="0.25">
      <c r="B328" s="15">
        <v>42411</v>
      </c>
      <c r="C328" s="6">
        <v>7746.3</v>
      </c>
      <c r="D328" s="13">
        <f t="shared" si="20"/>
        <v>-4.8798457703500824E-2</v>
      </c>
      <c r="E328" s="7">
        <v>8.98</v>
      </c>
      <c r="F328" s="13">
        <f t="shared" si="21"/>
        <v>-5.4736842105263112E-2</v>
      </c>
      <c r="G328" s="7">
        <v>9.9</v>
      </c>
      <c r="H328" s="13">
        <f t="shared" si="22"/>
        <v>-1.9801980198019733E-2</v>
      </c>
      <c r="I328" s="7">
        <v>5.3</v>
      </c>
      <c r="J328" s="13">
        <f t="shared" si="23"/>
        <v>-2.3941068139963148E-2</v>
      </c>
      <c r="K328" s="8">
        <v>8.2200000000000006</v>
      </c>
      <c r="L328" s="13">
        <f t="shared" si="24"/>
        <v>1.9598114611759025E-2</v>
      </c>
    </row>
    <row r="329" spans="2:12" ht="14.4" customHeight="1" x14ac:dyDescent="0.25">
      <c r="B329" s="15">
        <v>42412</v>
      </c>
      <c r="C329" s="6">
        <v>7920.8</v>
      </c>
      <c r="D329" s="13">
        <f t="shared" si="20"/>
        <v>2.2526883802589624E-2</v>
      </c>
      <c r="E329" s="7">
        <v>8.99</v>
      </c>
      <c r="F329" s="13">
        <f t="shared" si="21"/>
        <v>1.1135857461024262E-3</v>
      </c>
      <c r="G329" s="7">
        <v>10.27</v>
      </c>
      <c r="H329" s="13">
        <f t="shared" si="22"/>
        <v>3.7373737373737295E-2</v>
      </c>
      <c r="I329" s="7">
        <v>5.37</v>
      </c>
      <c r="J329" s="13">
        <f t="shared" si="23"/>
        <v>1.3207547169811375E-2</v>
      </c>
      <c r="K329" s="8">
        <v>8.0500000000000007</v>
      </c>
      <c r="L329" s="13">
        <f t="shared" si="24"/>
        <v>-2.0681265206812641E-2</v>
      </c>
    </row>
    <row r="330" spans="2:12" ht="14.4" customHeight="1" x14ac:dyDescent="0.25">
      <c r="B330" s="15">
        <v>42415</v>
      </c>
      <c r="C330" s="6">
        <v>8179.2</v>
      </c>
      <c r="D330" s="13">
        <f t="shared" si="20"/>
        <v>3.2622967377032575E-2</v>
      </c>
      <c r="E330" s="7">
        <v>9.18</v>
      </c>
      <c r="F330" s="13">
        <f t="shared" si="21"/>
        <v>2.1134593993325863E-2</v>
      </c>
      <c r="G330" s="7">
        <v>10.47</v>
      </c>
      <c r="H330" s="13">
        <f t="shared" si="22"/>
        <v>1.9474196689386668E-2</v>
      </c>
      <c r="I330" s="7">
        <v>5.37</v>
      </c>
      <c r="J330" s="13">
        <f t="shared" si="23"/>
        <v>0</v>
      </c>
      <c r="K330" s="8">
        <v>8.26</v>
      </c>
      <c r="L330" s="13">
        <f t="shared" si="24"/>
        <v>2.6086956521739015E-2</v>
      </c>
    </row>
    <row r="331" spans="2:12" ht="14.4" customHeight="1" x14ac:dyDescent="0.25">
      <c r="B331" s="15">
        <v>42416</v>
      </c>
      <c r="C331" s="6">
        <v>8137.6</v>
      </c>
      <c r="D331" s="13">
        <f t="shared" si="20"/>
        <v>-5.0860719874803719E-3</v>
      </c>
      <c r="E331" s="7">
        <v>9.11</v>
      </c>
      <c r="F331" s="13">
        <f t="shared" si="21"/>
        <v>-7.6252723311547154E-3</v>
      </c>
      <c r="G331" s="7">
        <v>10.35</v>
      </c>
      <c r="H331" s="13">
        <f t="shared" si="22"/>
        <v>-1.1461318051576026E-2</v>
      </c>
      <c r="I331" s="7">
        <v>5.59</v>
      </c>
      <c r="J331" s="13">
        <f t="shared" si="23"/>
        <v>4.0968342644320248E-2</v>
      </c>
      <c r="K331" s="8">
        <v>8.11</v>
      </c>
      <c r="L331" s="13">
        <f t="shared" si="24"/>
        <v>-1.815980629539956E-2</v>
      </c>
    </row>
    <row r="332" spans="2:12" ht="14.4" customHeight="1" x14ac:dyDescent="0.25">
      <c r="B332" s="15">
        <v>42417</v>
      </c>
      <c r="C332" s="6">
        <v>8364.9</v>
      </c>
      <c r="D332" s="13">
        <f t="shared" si="20"/>
        <v>2.7932068423122205E-2</v>
      </c>
      <c r="E332" s="7">
        <v>9.4499999999999993</v>
      </c>
      <c r="F332" s="13">
        <f t="shared" si="21"/>
        <v>3.7321624588364424E-2</v>
      </c>
      <c r="G332" s="7">
        <v>10.44</v>
      </c>
      <c r="H332" s="13">
        <f t="shared" si="22"/>
        <v>8.6956521739130297E-3</v>
      </c>
      <c r="I332" s="7">
        <v>5.66</v>
      </c>
      <c r="J332" s="13">
        <f t="shared" si="23"/>
        <v>1.2522361359570713E-2</v>
      </c>
      <c r="K332" s="8">
        <v>8.1549999999999994</v>
      </c>
      <c r="L332" s="13">
        <f t="shared" si="24"/>
        <v>5.5487053020961694E-3</v>
      </c>
    </row>
    <row r="333" spans="2:12" ht="14.4" customHeight="1" x14ac:dyDescent="0.25">
      <c r="B333" s="15">
        <v>42418</v>
      </c>
      <c r="C333" s="6">
        <v>8295.4</v>
      </c>
      <c r="D333" s="13">
        <f t="shared" si="20"/>
        <v>-8.3085272985929312E-3</v>
      </c>
      <c r="E333" s="7">
        <v>9.52</v>
      </c>
      <c r="F333" s="13">
        <f t="shared" si="21"/>
        <v>7.407407407407438E-3</v>
      </c>
      <c r="G333" s="7">
        <v>10.44</v>
      </c>
      <c r="H333" s="13">
        <f t="shared" si="22"/>
        <v>0</v>
      </c>
      <c r="I333" s="7">
        <v>5.75</v>
      </c>
      <c r="J333" s="13">
        <f t="shared" si="23"/>
        <v>1.5901060070671352E-2</v>
      </c>
      <c r="K333" s="8">
        <v>8.298</v>
      </c>
      <c r="L333" s="13">
        <f t="shared" si="24"/>
        <v>1.7535254445125773E-2</v>
      </c>
    </row>
    <row r="334" spans="2:12" ht="14.4" customHeight="1" x14ac:dyDescent="0.25">
      <c r="B334" s="15">
        <v>42419</v>
      </c>
      <c r="C334" s="6">
        <v>8194.2000000000007</v>
      </c>
      <c r="D334" s="13">
        <f t="shared" si="20"/>
        <v>-1.2199532270896993E-2</v>
      </c>
      <c r="E334" s="7">
        <v>9.56</v>
      </c>
      <c r="F334" s="13">
        <f t="shared" si="21"/>
        <v>4.2016806722690045E-3</v>
      </c>
      <c r="G334" s="7">
        <v>10.7</v>
      </c>
      <c r="H334" s="13">
        <f t="shared" si="22"/>
        <v>2.4904214559386954E-2</v>
      </c>
      <c r="I334" s="7">
        <v>5.77</v>
      </c>
      <c r="J334" s="13">
        <f t="shared" si="23"/>
        <v>3.4782608695651434E-3</v>
      </c>
      <c r="K334" s="8">
        <v>8.18</v>
      </c>
      <c r="L334" s="13">
        <f t="shared" si="24"/>
        <v>-1.4220294046758295E-2</v>
      </c>
    </row>
    <row r="335" spans="2:12" ht="14.4" customHeight="1" x14ac:dyDescent="0.25">
      <c r="B335" s="15">
        <v>42422</v>
      </c>
      <c r="C335" s="6">
        <v>8387</v>
      </c>
      <c r="D335" s="13">
        <f t="shared" si="20"/>
        <v>2.3528837470405805E-2</v>
      </c>
      <c r="E335" s="7">
        <v>9.7200000000000006</v>
      </c>
      <c r="F335" s="13">
        <f t="shared" si="21"/>
        <v>1.673640167364018E-2</v>
      </c>
      <c r="G335" s="7">
        <v>10.62</v>
      </c>
      <c r="H335" s="13">
        <f t="shared" si="22"/>
        <v>-7.4766355140186988E-3</v>
      </c>
      <c r="I335" s="7">
        <v>5.88</v>
      </c>
      <c r="J335" s="13">
        <f t="shared" si="23"/>
        <v>1.9064124783362276E-2</v>
      </c>
      <c r="K335" s="8">
        <v>8.1539999999999999</v>
      </c>
      <c r="L335" s="13">
        <f t="shared" si="24"/>
        <v>-3.1784841075794381E-3</v>
      </c>
    </row>
    <row r="336" spans="2:12" ht="14.4" customHeight="1" x14ac:dyDescent="0.25">
      <c r="B336" s="15">
        <v>42423</v>
      </c>
      <c r="C336" s="6">
        <v>8267.6</v>
      </c>
      <c r="D336" s="13">
        <f t="shared" si="20"/>
        <v>-1.423631811136278E-2</v>
      </c>
      <c r="E336" s="7">
        <v>9.52</v>
      </c>
      <c r="F336" s="13">
        <f t="shared" si="21"/>
        <v>-2.0576131687242906E-2</v>
      </c>
      <c r="G336" s="7">
        <v>10.9</v>
      </c>
      <c r="H336" s="13">
        <f t="shared" si="22"/>
        <v>2.6365348399246813E-2</v>
      </c>
      <c r="I336" s="7">
        <v>6.07</v>
      </c>
      <c r="J336" s="13">
        <f t="shared" si="23"/>
        <v>3.2312925170068091E-2</v>
      </c>
      <c r="K336" s="8">
        <v>8.35</v>
      </c>
      <c r="L336" s="13">
        <f t="shared" si="24"/>
        <v>2.4037282315427979E-2</v>
      </c>
    </row>
    <row r="337" spans="2:12" ht="14.4" customHeight="1" x14ac:dyDescent="0.25">
      <c r="B337" s="15">
        <v>42424</v>
      </c>
      <c r="C337" s="6">
        <v>8013.7</v>
      </c>
      <c r="D337" s="13">
        <f t="shared" si="20"/>
        <v>-3.0710242391988066E-2</v>
      </c>
      <c r="E337" s="7">
        <v>9.2799999999999994</v>
      </c>
      <c r="F337" s="13">
        <f t="shared" si="21"/>
        <v>-2.521008403361347E-2</v>
      </c>
      <c r="G337" s="7">
        <v>10.85</v>
      </c>
      <c r="H337" s="13">
        <f t="shared" si="22"/>
        <v>-4.5871559633028176E-3</v>
      </c>
      <c r="I337" s="7">
        <v>6.01</v>
      </c>
      <c r="J337" s="13">
        <f t="shared" si="23"/>
        <v>-9.8846787479407727E-3</v>
      </c>
      <c r="K337" s="8">
        <v>8.19</v>
      </c>
      <c r="L337" s="13">
        <f t="shared" si="24"/>
        <v>-1.9161676646706604E-2</v>
      </c>
    </row>
    <row r="338" spans="2:12" ht="14.4" customHeight="1" x14ac:dyDescent="0.25">
      <c r="B338" s="15">
        <v>42425</v>
      </c>
      <c r="C338" s="6">
        <v>8215.6</v>
      </c>
      <c r="D338" s="13">
        <f t="shared" si="20"/>
        <v>2.5194354667631751E-2</v>
      </c>
      <c r="E338" s="7">
        <v>9.4700000000000006</v>
      </c>
      <c r="F338" s="13">
        <f t="shared" si="21"/>
        <v>2.0474137931034621E-2</v>
      </c>
      <c r="G338" s="7">
        <v>10.91</v>
      </c>
      <c r="H338" s="13">
        <f t="shared" si="22"/>
        <v>5.5299539170507372E-3</v>
      </c>
      <c r="I338" s="7">
        <v>5.97</v>
      </c>
      <c r="J338" s="13">
        <f t="shared" si="23"/>
        <v>-6.6555740432612375E-3</v>
      </c>
      <c r="K338" s="8">
        <v>8.17</v>
      </c>
      <c r="L338" s="13">
        <f t="shared" si="24"/>
        <v>-2.44200244200239E-3</v>
      </c>
    </row>
    <row r="339" spans="2:12" ht="14.4" customHeight="1" x14ac:dyDescent="0.25">
      <c r="B339" s="15">
        <v>42426</v>
      </c>
      <c r="C339" s="6">
        <v>8349.2000000000007</v>
      </c>
      <c r="D339" s="13">
        <f t="shared" ref="D339:D402" si="25">(C339-C338)/C338</f>
        <v>1.6261745946735521E-2</v>
      </c>
      <c r="E339" s="7">
        <v>9.6199999999999992</v>
      </c>
      <c r="F339" s="13">
        <f t="shared" ref="F339:F402" si="26">(E339-E338)/E338</f>
        <v>1.583949313621949E-2</v>
      </c>
      <c r="G339" s="7">
        <v>10.78</v>
      </c>
      <c r="H339" s="13">
        <f t="shared" ref="H339:H402" si="27">(G339-G338)/G338</f>
        <v>-1.1915673693858916E-2</v>
      </c>
      <c r="I339" s="7">
        <v>6.01</v>
      </c>
      <c r="J339" s="13">
        <f t="shared" ref="J339:J402" si="28">(I339-I338)/I338</f>
        <v>6.7001675041876109E-3</v>
      </c>
      <c r="K339" s="8">
        <v>8.0500000000000007</v>
      </c>
      <c r="L339" s="13">
        <f t="shared" ref="L339:L402" si="29">(K339-K338)/K338</f>
        <v>-1.468788249693993E-2</v>
      </c>
    </row>
    <row r="340" spans="2:12" ht="14.4" customHeight="1" x14ac:dyDescent="0.25">
      <c r="B340" s="15">
        <v>42429</v>
      </c>
      <c r="C340" s="6">
        <v>8461.4</v>
      </c>
      <c r="D340" s="13">
        <f t="shared" si="25"/>
        <v>1.3438413261150637E-2</v>
      </c>
      <c r="E340" s="7">
        <v>9.65</v>
      </c>
      <c r="F340" s="13">
        <f t="shared" si="26"/>
        <v>3.1185031185032371E-3</v>
      </c>
      <c r="G340" s="7">
        <v>10.67</v>
      </c>
      <c r="H340" s="13">
        <f t="shared" si="27"/>
        <v>-1.0204081632653008E-2</v>
      </c>
      <c r="I340" s="7">
        <v>6</v>
      </c>
      <c r="J340" s="13">
        <f t="shared" si="28"/>
        <v>-1.6638935108152725E-3</v>
      </c>
      <c r="K340" s="8">
        <v>8.06</v>
      </c>
      <c r="L340" s="13">
        <f t="shared" si="29"/>
        <v>1.2422360248446939E-3</v>
      </c>
    </row>
    <row r="341" spans="2:12" ht="14.4" customHeight="1" x14ac:dyDescent="0.25">
      <c r="B341" s="15">
        <v>42430</v>
      </c>
      <c r="C341" s="6">
        <v>8611</v>
      </c>
      <c r="D341" s="13">
        <f t="shared" si="25"/>
        <v>1.7680289313825179E-2</v>
      </c>
      <c r="E341" s="7">
        <v>9.8699999999999992</v>
      </c>
      <c r="F341" s="13">
        <f t="shared" si="26"/>
        <v>2.2797927461139778E-2</v>
      </c>
      <c r="G341" s="7">
        <v>10.96</v>
      </c>
      <c r="H341" s="13">
        <f t="shared" si="27"/>
        <v>2.7179006560449945E-2</v>
      </c>
      <c r="I341" s="7">
        <v>6.25</v>
      </c>
      <c r="J341" s="13">
        <f t="shared" si="28"/>
        <v>4.1666666666666664E-2</v>
      </c>
      <c r="K341" s="8">
        <v>8.15</v>
      </c>
      <c r="L341" s="13">
        <f t="shared" si="29"/>
        <v>1.1166253101736955E-2</v>
      </c>
    </row>
    <row r="342" spans="2:12" ht="14.4" customHeight="1" x14ac:dyDescent="0.25">
      <c r="B342" s="15">
        <v>42431</v>
      </c>
      <c r="C342" s="6">
        <v>8764.5</v>
      </c>
      <c r="D342" s="13">
        <f t="shared" si="25"/>
        <v>1.7826036464986646E-2</v>
      </c>
      <c r="E342" s="7">
        <v>9.93</v>
      </c>
      <c r="F342" s="13">
        <f t="shared" si="26"/>
        <v>6.0790273556231515E-3</v>
      </c>
      <c r="G342" s="7">
        <v>11.08</v>
      </c>
      <c r="H342" s="13">
        <f t="shared" si="27"/>
        <v>1.0948905109488979E-2</v>
      </c>
      <c r="I342" s="7">
        <v>6.5</v>
      </c>
      <c r="J342" s="13">
        <f t="shared" si="28"/>
        <v>0.04</v>
      </c>
      <c r="K342" s="8">
        <v>8.3840000000000003</v>
      </c>
      <c r="L342" s="13">
        <f t="shared" si="29"/>
        <v>2.8711656441717789E-2</v>
      </c>
    </row>
    <row r="343" spans="2:12" ht="14.4" customHeight="1" x14ac:dyDescent="0.25">
      <c r="B343" s="15">
        <v>42432</v>
      </c>
      <c r="C343" s="6">
        <v>8767</v>
      </c>
      <c r="D343" s="13">
        <f t="shared" si="25"/>
        <v>2.8524159963489077E-4</v>
      </c>
      <c r="E343" s="7">
        <v>9.89</v>
      </c>
      <c r="F343" s="13">
        <f t="shared" si="26"/>
        <v>-4.028197381671616E-3</v>
      </c>
      <c r="G343" s="7">
        <v>10.99</v>
      </c>
      <c r="H343" s="13">
        <f t="shared" si="27"/>
        <v>-8.1227436823104564E-3</v>
      </c>
      <c r="I343" s="7">
        <v>6.53</v>
      </c>
      <c r="J343" s="13">
        <f t="shared" si="28"/>
        <v>4.615384615384654E-3</v>
      </c>
      <c r="K343" s="8">
        <v>8.36</v>
      </c>
      <c r="L343" s="13">
        <f t="shared" si="29"/>
        <v>-2.8625954198474367E-3</v>
      </c>
    </row>
    <row r="344" spans="2:12" ht="14.4" customHeight="1" x14ac:dyDescent="0.25">
      <c r="B344" s="15">
        <v>42433</v>
      </c>
      <c r="C344" s="6">
        <v>8811.6</v>
      </c>
      <c r="D344" s="13">
        <f t="shared" si="25"/>
        <v>5.0872590395802855E-3</v>
      </c>
      <c r="E344" s="7">
        <v>9.85</v>
      </c>
      <c r="F344" s="13">
        <f t="shared" si="26"/>
        <v>-4.044489383215462E-3</v>
      </c>
      <c r="G344" s="7">
        <v>11.34</v>
      </c>
      <c r="H344" s="13">
        <f t="shared" si="27"/>
        <v>3.1847133757961749E-2</v>
      </c>
      <c r="I344" s="7">
        <v>6.45</v>
      </c>
      <c r="J344" s="13">
        <f t="shared" si="28"/>
        <v>-1.2251148545176121E-2</v>
      </c>
      <c r="K344" s="8">
        <v>8.4</v>
      </c>
      <c r="L344" s="13">
        <f t="shared" si="29"/>
        <v>4.7846889952154218E-3</v>
      </c>
    </row>
    <row r="345" spans="2:12" ht="14.4" customHeight="1" x14ac:dyDescent="0.25">
      <c r="B345" s="15">
        <v>42436</v>
      </c>
      <c r="C345" s="6">
        <v>8786.7999999999993</v>
      </c>
      <c r="D345" s="13">
        <f t="shared" si="25"/>
        <v>-2.8144718325844443E-3</v>
      </c>
      <c r="E345" s="7">
        <v>9.7100000000000009</v>
      </c>
      <c r="F345" s="13">
        <f t="shared" si="26"/>
        <v>-1.4213197969543024E-2</v>
      </c>
      <c r="G345" s="7">
        <v>11.42</v>
      </c>
      <c r="H345" s="13">
        <f t="shared" si="27"/>
        <v>7.0546737213403946E-3</v>
      </c>
      <c r="I345" s="7">
        <v>6.39</v>
      </c>
      <c r="J345" s="13">
        <f t="shared" si="28"/>
        <v>-9.302325581395425E-3</v>
      </c>
      <c r="K345" s="8">
        <v>8.3780000000000001</v>
      </c>
      <c r="L345" s="13">
        <f t="shared" si="29"/>
        <v>-2.6190476190476476E-3</v>
      </c>
    </row>
    <row r="346" spans="2:12" ht="14.4" customHeight="1" x14ac:dyDescent="0.25">
      <c r="B346" s="15">
        <v>42437</v>
      </c>
      <c r="C346" s="6">
        <v>8740.2999999999993</v>
      </c>
      <c r="D346" s="13">
        <f t="shared" si="25"/>
        <v>-5.2920289525196888E-3</v>
      </c>
      <c r="E346" s="7">
        <v>9.5299999999999994</v>
      </c>
      <c r="F346" s="13">
        <f t="shared" si="26"/>
        <v>-1.8537590113285426E-2</v>
      </c>
      <c r="G346" s="7">
        <v>11.28</v>
      </c>
      <c r="H346" s="13">
        <f t="shared" si="27"/>
        <v>-1.2259194395796898E-2</v>
      </c>
      <c r="I346" s="7">
        <v>6.21</v>
      </c>
      <c r="J346" s="13">
        <f t="shared" si="28"/>
        <v>-2.8169014084506998E-2</v>
      </c>
      <c r="K346" s="8">
        <v>8.4220000000000006</v>
      </c>
      <c r="L346" s="13">
        <f t="shared" si="29"/>
        <v>5.2518500835522178E-3</v>
      </c>
    </row>
    <row r="347" spans="2:12" ht="14.4" customHeight="1" x14ac:dyDescent="0.25">
      <c r="B347" s="15">
        <v>42438</v>
      </c>
      <c r="C347" s="6">
        <v>8761.1</v>
      </c>
      <c r="D347" s="13">
        <f t="shared" si="25"/>
        <v>2.3797810143817823E-3</v>
      </c>
      <c r="E347" s="7">
        <v>9.6</v>
      </c>
      <c r="F347" s="13">
        <f t="shared" si="26"/>
        <v>7.3452256033578476E-3</v>
      </c>
      <c r="G347" s="7">
        <v>11.25</v>
      </c>
      <c r="H347" s="13">
        <f t="shared" si="27"/>
        <v>-2.6595744680850499E-3</v>
      </c>
      <c r="I347" s="7">
        <v>6.17</v>
      </c>
      <c r="J347" s="13">
        <f t="shared" si="28"/>
        <v>-6.4412238325281864E-3</v>
      </c>
      <c r="K347" s="8">
        <v>8.26</v>
      </c>
      <c r="L347" s="13">
        <f t="shared" si="29"/>
        <v>-1.9235336024697316E-2</v>
      </c>
    </row>
    <row r="348" spans="2:12" ht="14.4" customHeight="1" x14ac:dyDescent="0.25">
      <c r="B348" s="15">
        <v>42439</v>
      </c>
      <c r="C348" s="6">
        <v>8766.9</v>
      </c>
      <c r="D348" s="13">
        <f t="shared" si="25"/>
        <v>6.6201732659132667E-4</v>
      </c>
      <c r="E348" s="7">
        <v>9.7200000000000006</v>
      </c>
      <c r="F348" s="13">
        <f t="shared" si="26"/>
        <v>1.2500000000000105E-2</v>
      </c>
      <c r="G348" s="7">
        <v>11.18</v>
      </c>
      <c r="H348" s="13">
        <f t="shared" si="27"/>
        <v>-6.2222222222222479E-3</v>
      </c>
      <c r="I348" s="7">
        <v>6.21</v>
      </c>
      <c r="J348" s="13">
        <f t="shared" si="28"/>
        <v>6.4829821717990333E-3</v>
      </c>
      <c r="K348" s="8">
        <v>8.1999999999999993</v>
      </c>
      <c r="L348" s="13">
        <f t="shared" si="29"/>
        <v>-7.2639225181598665E-3</v>
      </c>
    </row>
    <row r="349" spans="2:12" ht="14.4" customHeight="1" x14ac:dyDescent="0.25">
      <c r="B349" s="15">
        <v>42440</v>
      </c>
      <c r="C349" s="6">
        <v>9090.6</v>
      </c>
      <c r="D349" s="13">
        <f t="shared" si="25"/>
        <v>3.6922971631933837E-2</v>
      </c>
      <c r="E349" s="7">
        <v>10.08</v>
      </c>
      <c r="F349" s="13">
        <f t="shared" si="26"/>
        <v>3.7037037037036979E-2</v>
      </c>
      <c r="G349" s="7">
        <v>11.13</v>
      </c>
      <c r="H349" s="13">
        <f t="shared" si="27"/>
        <v>-4.4722719141322836E-3</v>
      </c>
      <c r="I349" s="7">
        <v>6.29</v>
      </c>
      <c r="J349" s="13">
        <f t="shared" si="28"/>
        <v>1.2882447665056373E-2</v>
      </c>
      <c r="K349" s="8">
        <v>8.58</v>
      </c>
      <c r="L349" s="13">
        <f t="shared" si="29"/>
        <v>4.6341463414634243E-2</v>
      </c>
    </row>
    <row r="350" spans="2:12" ht="14.4" customHeight="1" x14ac:dyDescent="0.25">
      <c r="B350" s="15">
        <v>42443</v>
      </c>
      <c r="C350" s="6">
        <v>9142.7000000000007</v>
      </c>
      <c r="D350" s="13">
        <f t="shared" si="25"/>
        <v>5.7311948606253013E-3</v>
      </c>
      <c r="E350" s="7">
        <v>10.17</v>
      </c>
      <c r="F350" s="13">
        <f t="shared" si="26"/>
        <v>8.9285714285714142E-3</v>
      </c>
      <c r="G350" s="7">
        <v>11.37</v>
      </c>
      <c r="H350" s="13">
        <f t="shared" si="27"/>
        <v>2.1563342318059158E-2</v>
      </c>
      <c r="I350" s="7">
        <v>6.3</v>
      </c>
      <c r="J350" s="13">
        <f t="shared" si="28"/>
        <v>1.58982511923685E-3</v>
      </c>
      <c r="K350" s="8">
        <v>8.6</v>
      </c>
      <c r="L350" s="13">
        <f t="shared" si="29"/>
        <v>2.3310023310022811E-3</v>
      </c>
    </row>
    <row r="351" spans="2:12" ht="14.4" customHeight="1" x14ac:dyDescent="0.25">
      <c r="B351" s="15">
        <v>42444</v>
      </c>
      <c r="C351" s="6">
        <v>8988.2999999999993</v>
      </c>
      <c r="D351" s="13">
        <f t="shared" si="25"/>
        <v>-1.6887790258895231E-2</v>
      </c>
      <c r="E351" s="7">
        <v>10.27</v>
      </c>
      <c r="F351" s="13">
        <f t="shared" si="26"/>
        <v>9.8328416912487355E-3</v>
      </c>
      <c r="G351" s="7">
        <v>11.16</v>
      </c>
      <c r="H351" s="13">
        <f t="shared" si="27"/>
        <v>-1.8469656992084353E-2</v>
      </c>
      <c r="I351" s="7">
        <v>6.37</v>
      </c>
      <c r="J351" s="13">
        <f t="shared" si="28"/>
        <v>1.1111111111111157E-2</v>
      </c>
      <c r="K351" s="8">
        <v>8.6999999999999993</v>
      </c>
      <c r="L351" s="13">
        <f t="shared" si="29"/>
        <v>1.1627906976744146E-2</v>
      </c>
    </row>
    <row r="352" spans="2:12" ht="14.4" customHeight="1" x14ac:dyDescent="0.25">
      <c r="B352" s="15">
        <v>42445</v>
      </c>
      <c r="C352" s="6">
        <v>8962.7999999999993</v>
      </c>
      <c r="D352" s="13">
        <f t="shared" si="25"/>
        <v>-2.8370214612329363E-3</v>
      </c>
      <c r="E352" s="7">
        <v>10.34</v>
      </c>
      <c r="F352" s="13">
        <f t="shared" si="26"/>
        <v>6.8159688412853248E-3</v>
      </c>
      <c r="G352" s="7">
        <v>11.5</v>
      </c>
      <c r="H352" s="13">
        <f t="shared" si="27"/>
        <v>3.0465949820788516E-2</v>
      </c>
      <c r="I352" s="7">
        <v>6.49</v>
      </c>
      <c r="J352" s="13">
        <f t="shared" si="28"/>
        <v>1.8838304552590283E-2</v>
      </c>
      <c r="K352" s="8">
        <v>8.58</v>
      </c>
      <c r="L352" s="13">
        <f t="shared" si="29"/>
        <v>-1.3793103448275773E-2</v>
      </c>
    </row>
    <row r="353" spans="2:12" ht="14.4" customHeight="1" x14ac:dyDescent="0.25">
      <c r="B353" s="15">
        <v>42446</v>
      </c>
      <c r="C353" s="6">
        <v>8978.7999999999993</v>
      </c>
      <c r="D353" s="13">
        <f t="shared" si="25"/>
        <v>1.7851564243316822E-3</v>
      </c>
      <c r="E353" s="7">
        <v>10.56</v>
      </c>
      <c r="F353" s="13">
        <f t="shared" si="26"/>
        <v>2.1276595744680913E-2</v>
      </c>
      <c r="G353" s="7">
        <v>11.87</v>
      </c>
      <c r="H353" s="13">
        <f t="shared" si="27"/>
        <v>3.2173913043478192E-2</v>
      </c>
      <c r="I353" s="7">
        <v>6.58</v>
      </c>
      <c r="J353" s="13">
        <f t="shared" si="28"/>
        <v>1.3867488443759608E-2</v>
      </c>
      <c r="K353" s="8">
        <v>8.5</v>
      </c>
      <c r="L353" s="13">
        <f t="shared" si="29"/>
        <v>-9.3240093240093327E-3</v>
      </c>
    </row>
    <row r="354" spans="2:12" ht="14.4" customHeight="1" x14ac:dyDescent="0.25">
      <c r="B354" s="15">
        <v>42447</v>
      </c>
      <c r="C354" s="6">
        <v>9051.1</v>
      </c>
      <c r="D354" s="13">
        <f t="shared" si="25"/>
        <v>8.0523009756316103E-3</v>
      </c>
      <c r="E354" s="7">
        <v>10.6</v>
      </c>
      <c r="F354" s="13">
        <f t="shared" si="26"/>
        <v>3.7878787878787069E-3</v>
      </c>
      <c r="G354" s="7">
        <v>12.46</v>
      </c>
      <c r="H354" s="13">
        <f t="shared" si="27"/>
        <v>4.9705139005897361E-2</v>
      </c>
      <c r="I354" s="7">
        <v>6.6</v>
      </c>
      <c r="J354" s="13">
        <f t="shared" si="28"/>
        <v>3.0395136778114855E-3</v>
      </c>
      <c r="K354" s="8">
        <v>8.5299999999999994</v>
      </c>
      <c r="L354" s="13">
        <f t="shared" si="29"/>
        <v>3.529411764705807E-3</v>
      </c>
    </row>
    <row r="355" spans="2:12" ht="14.4" customHeight="1" x14ac:dyDescent="0.25">
      <c r="B355" s="15">
        <v>42450</v>
      </c>
      <c r="C355" s="6">
        <v>9021</v>
      </c>
      <c r="D355" s="13">
        <f t="shared" si="25"/>
        <v>-3.3255626387953246E-3</v>
      </c>
      <c r="E355" s="7">
        <v>10.55</v>
      </c>
      <c r="F355" s="13">
        <f t="shared" si="26"/>
        <v>-4.7169811320753709E-3</v>
      </c>
      <c r="G355" s="7">
        <v>11.86</v>
      </c>
      <c r="H355" s="13">
        <f t="shared" si="27"/>
        <v>-4.8154093097913436E-2</v>
      </c>
      <c r="I355" s="7">
        <v>6.62</v>
      </c>
      <c r="J355" s="13">
        <f t="shared" si="28"/>
        <v>3.0303030303031006E-3</v>
      </c>
      <c r="K355" s="8">
        <v>8.3010000000000002</v>
      </c>
      <c r="L355" s="13">
        <f t="shared" si="29"/>
        <v>-2.6846424384525114E-2</v>
      </c>
    </row>
    <row r="356" spans="2:12" ht="14.4" customHeight="1" x14ac:dyDescent="0.25">
      <c r="B356" s="15">
        <v>42451</v>
      </c>
      <c r="C356" s="6">
        <v>8992</v>
      </c>
      <c r="D356" s="13">
        <f t="shared" si="25"/>
        <v>-3.2147212060747144E-3</v>
      </c>
      <c r="E356" s="7">
        <v>10.43</v>
      </c>
      <c r="F356" s="13">
        <f t="shared" si="26"/>
        <v>-1.1374407582938482E-2</v>
      </c>
      <c r="G356" s="7">
        <v>11.88</v>
      </c>
      <c r="H356" s="13">
        <f t="shared" si="27"/>
        <v>1.6863406408095575E-3</v>
      </c>
      <c r="I356" s="7">
        <v>6.5</v>
      </c>
      <c r="J356" s="13">
        <f t="shared" si="28"/>
        <v>-1.8126888217522674E-2</v>
      </c>
      <c r="K356" s="8">
        <v>8.4779999999999998</v>
      </c>
      <c r="L356" s="13">
        <f t="shared" si="29"/>
        <v>2.1322732200939599E-2</v>
      </c>
    </row>
    <row r="357" spans="2:12" ht="14.4" customHeight="1" x14ac:dyDescent="0.25">
      <c r="B357" s="15">
        <v>42452</v>
      </c>
      <c r="C357" s="6">
        <v>8927.1</v>
      </c>
      <c r="D357" s="13">
        <f t="shared" si="25"/>
        <v>-7.2175266903914187E-3</v>
      </c>
      <c r="E357" s="7">
        <v>10.4</v>
      </c>
      <c r="F357" s="13">
        <f t="shared" si="26"/>
        <v>-2.8763183125598622E-3</v>
      </c>
      <c r="G357" s="7">
        <v>11.79</v>
      </c>
      <c r="H357" s="13">
        <f t="shared" si="27"/>
        <v>-7.575757575757713E-3</v>
      </c>
      <c r="I357" s="7">
        <v>6.65</v>
      </c>
      <c r="J357" s="13">
        <f t="shared" si="28"/>
        <v>2.307692307692313E-2</v>
      </c>
      <c r="K357" s="8">
        <v>8.2550000000000008</v>
      </c>
      <c r="L357" s="13">
        <f t="shared" si="29"/>
        <v>-2.6303373437131281E-2</v>
      </c>
    </row>
    <row r="358" spans="2:12" ht="14.4" customHeight="1" x14ac:dyDescent="0.25">
      <c r="B358" s="15">
        <v>42453</v>
      </c>
      <c r="C358" s="6">
        <v>8789.7999999999993</v>
      </c>
      <c r="D358" s="13">
        <f t="shared" si="25"/>
        <v>-1.5380134646189814E-2</v>
      </c>
      <c r="E358" s="7">
        <v>10.27</v>
      </c>
      <c r="F358" s="13">
        <f t="shared" si="26"/>
        <v>-1.2500000000000075E-2</v>
      </c>
      <c r="G358" s="7">
        <v>11.64</v>
      </c>
      <c r="H358" s="13">
        <f t="shared" si="27"/>
        <v>-1.2722646310432451E-2</v>
      </c>
      <c r="I358" s="7">
        <v>6.65</v>
      </c>
      <c r="J358" s="13">
        <f t="shared" si="28"/>
        <v>0</v>
      </c>
      <c r="K358" s="8">
        <v>8.25</v>
      </c>
      <c r="L358" s="13">
        <f t="shared" si="29"/>
        <v>-6.0569351907944049E-4</v>
      </c>
    </row>
    <row r="359" spans="2:12" ht="14.4" customHeight="1" x14ac:dyDescent="0.25">
      <c r="B359" s="15">
        <v>42458</v>
      </c>
      <c r="C359" s="6">
        <v>8808.2999999999993</v>
      </c>
      <c r="D359" s="13">
        <f t="shared" si="25"/>
        <v>2.1047122801428932E-3</v>
      </c>
      <c r="E359" s="7">
        <v>10.31</v>
      </c>
      <c r="F359" s="13">
        <f t="shared" si="26"/>
        <v>3.8948393378774025E-3</v>
      </c>
      <c r="G359" s="7">
        <v>11.67</v>
      </c>
      <c r="H359" s="13">
        <f t="shared" si="27"/>
        <v>2.5773195876288109E-3</v>
      </c>
      <c r="I359" s="7">
        <v>6.74</v>
      </c>
      <c r="J359" s="13">
        <f t="shared" si="28"/>
        <v>1.3533834586466143E-2</v>
      </c>
      <c r="K359" s="8">
        <v>8.3800000000000008</v>
      </c>
      <c r="L359" s="13">
        <f t="shared" si="29"/>
        <v>1.5757575757575852E-2</v>
      </c>
    </row>
    <row r="360" spans="2:12" ht="14.4" customHeight="1" x14ac:dyDescent="0.25">
      <c r="B360" s="15">
        <v>42459</v>
      </c>
      <c r="C360" s="6">
        <v>8870.2000000000007</v>
      </c>
      <c r="D360" s="13">
        <f t="shared" si="25"/>
        <v>7.0274627340124046E-3</v>
      </c>
      <c r="E360" s="7">
        <v>10.43</v>
      </c>
      <c r="F360" s="13">
        <f t="shared" si="26"/>
        <v>1.1639185257031932E-2</v>
      </c>
      <c r="G360" s="7">
        <v>11.55</v>
      </c>
      <c r="H360" s="13">
        <f t="shared" si="27"/>
        <v>-1.0282776349614329E-2</v>
      </c>
      <c r="I360" s="7">
        <v>6.75</v>
      </c>
      <c r="J360" s="13">
        <f t="shared" si="28"/>
        <v>1.4836795252225203E-3</v>
      </c>
      <c r="K360" s="8">
        <v>8.49</v>
      </c>
      <c r="L360" s="13">
        <f t="shared" si="29"/>
        <v>1.3126491646777974E-2</v>
      </c>
    </row>
    <row r="361" spans="2:12" ht="14.4" customHeight="1" x14ac:dyDescent="0.25">
      <c r="B361" s="15">
        <v>42460</v>
      </c>
      <c r="C361" s="6">
        <v>8723.1</v>
      </c>
      <c r="D361" s="13">
        <f t="shared" si="25"/>
        <v>-1.6583617054857877E-2</v>
      </c>
      <c r="E361" s="7">
        <v>10.220000000000001</v>
      </c>
      <c r="F361" s="13">
        <f t="shared" si="26"/>
        <v>-2.0134228187919375E-2</v>
      </c>
      <c r="G361" s="7">
        <v>11.55</v>
      </c>
      <c r="H361" s="13">
        <f t="shared" si="27"/>
        <v>0</v>
      </c>
      <c r="I361" s="7">
        <v>6.51</v>
      </c>
      <c r="J361" s="13">
        <f t="shared" si="28"/>
        <v>-3.555555555555559E-2</v>
      </c>
      <c r="K361" s="8">
        <v>8.33</v>
      </c>
      <c r="L361" s="13">
        <f t="shared" si="29"/>
        <v>-1.8845700824499427E-2</v>
      </c>
    </row>
    <row r="362" spans="2:12" ht="14.4" customHeight="1" x14ac:dyDescent="0.25">
      <c r="B362" s="15">
        <v>42461</v>
      </c>
      <c r="C362" s="6">
        <v>8602.2999999999993</v>
      </c>
      <c r="D362" s="13">
        <f t="shared" si="25"/>
        <v>-1.3848287879309086E-2</v>
      </c>
      <c r="E362" s="7">
        <v>10.02</v>
      </c>
      <c r="F362" s="13">
        <f t="shared" si="26"/>
        <v>-1.9569471624266248E-2</v>
      </c>
      <c r="G362" s="7">
        <v>11.29</v>
      </c>
      <c r="H362" s="13">
        <f t="shared" si="27"/>
        <v>-2.2510822510822644E-2</v>
      </c>
      <c r="I362" s="7">
        <v>6.3</v>
      </c>
      <c r="J362" s="13">
        <f t="shared" si="28"/>
        <v>-3.2258064516129024E-2</v>
      </c>
      <c r="K362" s="8">
        <v>8.32</v>
      </c>
      <c r="L362" s="13">
        <f t="shared" si="29"/>
        <v>-1.2004801920768051E-3</v>
      </c>
    </row>
    <row r="363" spans="2:12" ht="14.4" customHeight="1" x14ac:dyDescent="0.25">
      <c r="B363" s="15">
        <v>42464</v>
      </c>
      <c r="C363" s="6">
        <v>8597.5</v>
      </c>
      <c r="D363" s="13">
        <f t="shared" si="25"/>
        <v>-5.5799030491836754E-4</v>
      </c>
      <c r="E363" s="7">
        <v>10</v>
      </c>
      <c r="F363" s="13">
        <f t="shared" si="26"/>
        <v>-1.9960079840318935E-3</v>
      </c>
      <c r="G363" s="7">
        <v>11.22</v>
      </c>
      <c r="H363" s="13">
        <f t="shared" si="27"/>
        <v>-6.2001771479183801E-3</v>
      </c>
      <c r="I363" s="7">
        <v>6.37</v>
      </c>
      <c r="J363" s="13">
        <f t="shared" si="28"/>
        <v>1.1111111111111157E-2</v>
      </c>
      <c r="K363" s="8">
        <v>8.43</v>
      </c>
      <c r="L363" s="13">
        <f t="shared" si="29"/>
        <v>1.3221153846153777E-2</v>
      </c>
    </row>
    <row r="364" spans="2:12" ht="14.4" customHeight="1" x14ac:dyDescent="0.25">
      <c r="B364" s="15">
        <v>42465</v>
      </c>
      <c r="C364" s="6">
        <v>8387.7000000000007</v>
      </c>
      <c r="D364" s="13">
        <f t="shared" si="25"/>
        <v>-2.4402442570514601E-2</v>
      </c>
      <c r="E364" s="7">
        <v>9.86</v>
      </c>
      <c r="F364" s="13">
        <f t="shared" si="26"/>
        <v>-1.4000000000000058E-2</v>
      </c>
      <c r="G364" s="7">
        <v>11.26</v>
      </c>
      <c r="H364" s="13">
        <f t="shared" si="27"/>
        <v>3.5650623885917243E-3</v>
      </c>
      <c r="I364" s="7">
        <v>6.39</v>
      </c>
      <c r="J364" s="13">
        <f t="shared" si="28"/>
        <v>3.1397174254316441E-3</v>
      </c>
      <c r="K364" s="8">
        <v>8.4499999999999993</v>
      </c>
      <c r="L364" s="13">
        <f t="shared" si="29"/>
        <v>2.3724792408065924E-3</v>
      </c>
    </row>
    <row r="365" spans="2:12" ht="14.4" customHeight="1" x14ac:dyDescent="0.25">
      <c r="B365" s="15">
        <v>42466</v>
      </c>
      <c r="C365" s="6">
        <v>8398.6</v>
      </c>
      <c r="D365" s="13">
        <f t="shared" si="25"/>
        <v>1.2995219190003976E-3</v>
      </c>
      <c r="E365" s="7">
        <v>9.8800000000000008</v>
      </c>
      <c r="F365" s="13">
        <f t="shared" si="26"/>
        <v>2.0283975659230579E-3</v>
      </c>
      <c r="G365" s="7">
        <v>11.23</v>
      </c>
      <c r="H365" s="13">
        <f t="shared" si="27"/>
        <v>-2.6642984014209024E-3</v>
      </c>
      <c r="I365" s="7">
        <v>6.36</v>
      </c>
      <c r="J365" s="13">
        <f t="shared" si="28"/>
        <v>-4.6948356807510741E-3</v>
      </c>
      <c r="K365" s="8">
        <v>8.69</v>
      </c>
      <c r="L365" s="13">
        <f t="shared" si="29"/>
        <v>2.8402366863905352E-2</v>
      </c>
    </row>
    <row r="366" spans="2:12" ht="14.4" customHeight="1" x14ac:dyDescent="0.25">
      <c r="B366" s="15">
        <v>42467</v>
      </c>
      <c r="C366" s="6">
        <v>8292.9</v>
      </c>
      <c r="D366" s="13">
        <f t="shared" si="25"/>
        <v>-1.2585430905150945E-2</v>
      </c>
      <c r="E366" s="7">
        <v>9.77</v>
      </c>
      <c r="F366" s="13">
        <f t="shared" si="26"/>
        <v>-1.1133603238866517E-2</v>
      </c>
      <c r="G366" s="7">
        <v>11.31</v>
      </c>
      <c r="H366" s="13">
        <f t="shared" si="27"/>
        <v>7.1237756010685722E-3</v>
      </c>
      <c r="I366" s="7">
        <v>6.35</v>
      </c>
      <c r="J366" s="13">
        <f t="shared" si="28"/>
        <v>-1.5723270440252634E-3</v>
      </c>
      <c r="K366" s="8">
        <v>8.4600000000000009</v>
      </c>
      <c r="L366" s="13">
        <f t="shared" si="29"/>
        <v>-2.64672036823934E-2</v>
      </c>
    </row>
    <row r="367" spans="2:12" ht="14.4" customHeight="1" x14ac:dyDescent="0.25">
      <c r="B367" s="15">
        <v>42468</v>
      </c>
      <c r="C367" s="6">
        <v>8427.6</v>
      </c>
      <c r="D367" s="13">
        <f t="shared" si="25"/>
        <v>1.6242810114676497E-2</v>
      </c>
      <c r="E367" s="7">
        <v>9.8699999999999992</v>
      </c>
      <c r="F367" s="13">
        <f t="shared" si="26"/>
        <v>1.0235414534288603E-2</v>
      </c>
      <c r="G367" s="7">
        <v>11.69</v>
      </c>
      <c r="H367" s="13">
        <f t="shared" si="27"/>
        <v>3.3598585322723161E-2</v>
      </c>
      <c r="I367" s="7">
        <v>6.39</v>
      </c>
      <c r="J367" s="13">
        <f t="shared" si="28"/>
        <v>6.2992125984252028E-3</v>
      </c>
      <c r="K367" s="8">
        <v>8.56</v>
      </c>
      <c r="L367" s="13">
        <f t="shared" si="29"/>
        <v>1.1820330969267096E-2</v>
      </c>
    </row>
    <row r="368" spans="2:12" ht="14.4" customHeight="1" x14ac:dyDescent="0.25">
      <c r="B368" s="15">
        <v>42471</v>
      </c>
      <c r="C368" s="6">
        <v>8497.6</v>
      </c>
      <c r="D368" s="13">
        <f t="shared" si="25"/>
        <v>8.3060420523043323E-3</v>
      </c>
      <c r="E368" s="7">
        <v>9.9</v>
      </c>
      <c r="F368" s="13">
        <f t="shared" si="26"/>
        <v>3.0395136778116655E-3</v>
      </c>
      <c r="G368" s="7">
        <v>11.62</v>
      </c>
      <c r="H368" s="13">
        <f t="shared" si="27"/>
        <v>-5.988023952095833E-3</v>
      </c>
      <c r="I368" s="7">
        <v>6.38</v>
      </c>
      <c r="J368" s="13">
        <f t="shared" si="28"/>
        <v>-1.5649452269170245E-3</v>
      </c>
      <c r="K368" s="8">
        <v>8.5</v>
      </c>
      <c r="L368" s="13">
        <f t="shared" si="29"/>
        <v>-7.0093457943925814E-3</v>
      </c>
    </row>
    <row r="369" spans="2:12" ht="14.4" customHeight="1" x14ac:dyDescent="0.25">
      <c r="B369" s="15">
        <v>42472</v>
      </c>
      <c r="C369" s="6">
        <v>8546.2999999999993</v>
      </c>
      <c r="D369" s="13">
        <f t="shared" si="25"/>
        <v>5.7310299378646803E-3</v>
      </c>
      <c r="E369" s="7">
        <v>9.82</v>
      </c>
      <c r="F369" s="13">
        <f t="shared" si="26"/>
        <v>-8.0808080808080877E-3</v>
      </c>
      <c r="G369" s="7">
        <v>11.7</v>
      </c>
      <c r="H369" s="13">
        <f t="shared" si="27"/>
        <v>6.8846815834767705E-3</v>
      </c>
      <c r="I369" s="7">
        <v>6.49</v>
      </c>
      <c r="J369" s="13">
        <f t="shared" si="28"/>
        <v>1.7241379310344879E-2</v>
      </c>
      <c r="K369" s="8">
        <v>8.64</v>
      </c>
      <c r="L369" s="13">
        <f t="shared" si="29"/>
        <v>1.6470588235294185E-2</v>
      </c>
    </row>
    <row r="370" spans="2:12" ht="14.4" customHeight="1" x14ac:dyDescent="0.25">
      <c r="B370" s="15">
        <v>42473</v>
      </c>
      <c r="C370" s="6">
        <v>8820.7000000000007</v>
      </c>
      <c r="D370" s="13">
        <f t="shared" si="25"/>
        <v>3.2107461708575813E-2</v>
      </c>
      <c r="E370" s="7">
        <v>9.9600000000000009</v>
      </c>
      <c r="F370" s="13">
        <f t="shared" si="26"/>
        <v>1.4256619144602909E-2</v>
      </c>
      <c r="G370" s="7">
        <v>11.98</v>
      </c>
      <c r="H370" s="13">
        <f t="shared" si="27"/>
        <v>2.393162393162403E-2</v>
      </c>
      <c r="I370" s="7">
        <v>6.43</v>
      </c>
      <c r="J370" s="13">
        <f t="shared" si="28"/>
        <v>-9.2449922958398306E-3</v>
      </c>
      <c r="K370" s="8">
        <v>8.85</v>
      </c>
      <c r="L370" s="13">
        <f t="shared" si="29"/>
        <v>2.4305555555555448E-2</v>
      </c>
    </row>
    <row r="371" spans="2:12" ht="14.4" customHeight="1" x14ac:dyDescent="0.25">
      <c r="B371" s="15">
        <v>42474</v>
      </c>
      <c r="C371" s="6">
        <v>8861.5</v>
      </c>
      <c r="D371" s="13">
        <f t="shared" si="25"/>
        <v>4.625483238291663E-3</v>
      </c>
      <c r="E371" s="7">
        <v>9.93</v>
      </c>
      <c r="F371" s="13">
        <f t="shared" si="26"/>
        <v>-3.0120481927711981E-3</v>
      </c>
      <c r="G371" s="7">
        <v>11.69</v>
      </c>
      <c r="H371" s="13">
        <f t="shared" si="27"/>
        <v>-2.4207011686143649E-2</v>
      </c>
      <c r="I371" s="7">
        <v>6.33</v>
      </c>
      <c r="J371" s="13">
        <f t="shared" si="28"/>
        <v>-1.5552099533436959E-2</v>
      </c>
      <c r="K371" s="8">
        <v>8.8699999999999992</v>
      </c>
      <c r="L371" s="13">
        <f t="shared" si="29"/>
        <v>2.2598870056496695E-3</v>
      </c>
    </row>
    <row r="372" spans="2:12" ht="14.4" customHeight="1" x14ac:dyDescent="0.25">
      <c r="B372" s="15">
        <v>42475</v>
      </c>
      <c r="C372" s="6">
        <v>8850.9</v>
      </c>
      <c r="D372" s="13">
        <f t="shared" si="25"/>
        <v>-1.1961857473340139E-3</v>
      </c>
      <c r="E372" s="7">
        <v>9.8800000000000008</v>
      </c>
      <c r="F372" s="13">
        <f t="shared" si="26"/>
        <v>-5.0352467270895198E-3</v>
      </c>
      <c r="G372" s="7">
        <v>11.64</v>
      </c>
      <c r="H372" s="13">
        <f t="shared" si="27"/>
        <v>-4.2771599657826292E-3</v>
      </c>
      <c r="I372" s="7">
        <v>6.42</v>
      </c>
      <c r="J372" s="13">
        <f t="shared" si="28"/>
        <v>1.4218009478672963E-2</v>
      </c>
      <c r="K372" s="8">
        <v>8.8800000000000008</v>
      </c>
      <c r="L372" s="13">
        <f t="shared" si="29"/>
        <v>1.1273957158964558E-3</v>
      </c>
    </row>
    <row r="373" spans="2:12" ht="14.4" customHeight="1" x14ac:dyDescent="0.25">
      <c r="B373" s="15">
        <v>42478</v>
      </c>
      <c r="C373" s="6">
        <v>8881.6</v>
      </c>
      <c r="D373" s="13">
        <f t="shared" si="25"/>
        <v>3.4685738173519899E-3</v>
      </c>
      <c r="E373" s="7">
        <v>9.9</v>
      </c>
      <c r="F373" s="13">
        <f t="shared" si="26"/>
        <v>2.0242914979756652E-3</v>
      </c>
      <c r="G373" s="7">
        <v>11.72</v>
      </c>
      <c r="H373" s="13">
        <f t="shared" si="27"/>
        <v>6.8728522336769819E-3</v>
      </c>
      <c r="I373" s="7">
        <v>6.46</v>
      </c>
      <c r="J373" s="13">
        <f t="shared" si="28"/>
        <v>6.2305295950155822E-3</v>
      </c>
      <c r="K373" s="8">
        <v>8.6999999999999993</v>
      </c>
      <c r="L373" s="13">
        <f t="shared" si="29"/>
        <v>-2.0270270270270438E-2</v>
      </c>
    </row>
    <row r="374" spans="2:12" ht="14.4" customHeight="1" x14ac:dyDescent="0.25">
      <c r="B374" s="15">
        <v>42479</v>
      </c>
      <c r="C374" s="6">
        <v>8971.2999999999993</v>
      </c>
      <c r="D374" s="13">
        <f t="shared" si="25"/>
        <v>1.0099531615924934E-2</v>
      </c>
      <c r="E374" s="7">
        <v>9.89</v>
      </c>
      <c r="F374" s="13">
        <f t="shared" si="26"/>
        <v>-1.0101010101009886E-3</v>
      </c>
      <c r="G374" s="7">
        <v>11.93</v>
      </c>
      <c r="H374" s="13">
        <f t="shared" si="27"/>
        <v>1.7918088737201285E-2</v>
      </c>
      <c r="I374" s="7">
        <v>6.56</v>
      </c>
      <c r="J374" s="13">
        <f t="shared" si="28"/>
        <v>1.5479876160990657E-2</v>
      </c>
      <c r="K374" s="8">
        <v>8.76</v>
      </c>
      <c r="L374" s="13">
        <f t="shared" si="29"/>
        <v>6.8965517241379891E-3</v>
      </c>
    </row>
    <row r="375" spans="2:12" ht="14.4" customHeight="1" x14ac:dyDescent="0.25">
      <c r="B375" s="15">
        <v>42480</v>
      </c>
      <c r="C375" s="6">
        <v>9147.2000000000007</v>
      </c>
      <c r="D375" s="13">
        <f t="shared" si="25"/>
        <v>1.9606968889681702E-2</v>
      </c>
      <c r="E375" s="7">
        <v>9.9700000000000006</v>
      </c>
      <c r="F375" s="13">
        <f t="shared" si="26"/>
        <v>8.0889787664307454E-3</v>
      </c>
      <c r="G375" s="7">
        <v>12.01</v>
      </c>
      <c r="H375" s="13">
        <f t="shared" si="27"/>
        <v>6.7057837384744403E-3</v>
      </c>
      <c r="I375" s="7">
        <v>6.61</v>
      </c>
      <c r="J375" s="13">
        <f t="shared" si="28"/>
        <v>7.6219512195123042E-3</v>
      </c>
      <c r="K375" s="8">
        <v>8.83</v>
      </c>
      <c r="L375" s="13">
        <f t="shared" si="29"/>
        <v>7.9908675799087083E-3</v>
      </c>
    </row>
    <row r="376" spans="2:12" ht="14.4" customHeight="1" x14ac:dyDescent="0.25">
      <c r="B376" s="15">
        <v>42481</v>
      </c>
      <c r="C376" s="6">
        <v>9197.2000000000007</v>
      </c>
      <c r="D376" s="13">
        <f t="shared" si="25"/>
        <v>5.4661535770509006E-3</v>
      </c>
      <c r="E376" s="7">
        <v>9.85</v>
      </c>
      <c r="F376" s="13">
        <f t="shared" si="26"/>
        <v>-1.2036108324975025E-2</v>
      </c>
      <c r="G376" s="7">
        <v>11.92</v>
      </c>
      <c r="H376" s="13">
        <f t="shared" si="27"/>
        <v>-7.4937552039966576E-3</v>
      </c>
      <c r="I376" s="7">
        <v>6.59</v>
      </c>
      <c r="J376" s="13">
        <f t="shared" si="28"/>
        <v>-3.0257186081695101E-3</v>
      </c>
      <c r="K376" s="8">
        <v>8.86</v>
      </c>
      <c r="L376" s="13">
        <f t="shared" si="29"/>
        <v>3.397508493771162E-3</v>
      </c>
    </row>
    <row r="377" spans="2:12" ht="14.4" customHeight="1" x14ac:dyDescent="0.25">
      <c r="B377" s="15">
        <v>42482</v>
      </c>
      <c r="C377" s="6">
        <v>9232.7999999999993</v>
      </c>
      <c r="D377" s="13">
        <f t="shared" si="25"/>
        <v>3.8707432696906169E-3</v>
      </c>
      <c r="E377" s="7">
        <v>10.06</v>
      </c>
      <c r="F377" s="13">
        <f t="shared" si="26"/>
        <v>2.131979695431481E-2</v>
      </c>
      <c r="G377" s="7">
        <v>11.92</v>
      </c>
      <c r="H377" s="13">
        <f t="shared" si="27"/>
        <v>0</v>
      </c>
      <c r="I377" s="7">
        <v>6.56</v>
      </c>
      <c r="J377" s="13">
        <f t="shared" si="28"/>
        <v>-4.5523520485584593E-3</v>
      </c>
      <c r="K377" s="8">
        <v>8.84</v>
      </c>
      <c r="L377" s="13">
        <f t="shared" si="29"/>
        <v>-2.2573363431150763E-3</v>
      </c>
    </row>
    <row r="378" spans="2:12" ht="14.4" customHeight="1" x14ac:dyDescent="0.25">
      <c r="B378" s="15">
        <v>42485</v>
      </c>
      <c r="C378" s="6">
        <v>9140</v>
      </c>
      <c r="D378" s="13">
        <f t="shared" si="25"/>
        <v>-1.0051122086474231E-2</v>
      </c>
      <c r="E378" s="7">
        <v>10.19</v>
      </c>
      <c r="F378" s="13">
        <f t="shared" si="26"/>
        <v>1.2922465208747416E-2</v>
      </c>
      <c r="G378" s="7">
        <v>11.96</v>
      </c>
      <c r="H378" s="13">
        <f t="shared" si="27"/>
        <v>3.3557046979866547E-3</v>
      </c>
      <c r="I378" s="7">
        <v>6.66</v>
      </c>
      <c r="J378" s="13">
        <f t="shared" si="28"/>
        <v>1.5243902439024473E-2</v>
      </c>
      <c r="K378" s="8">
        <v>8.9</v>
      </c>
      <c r="L378" s="13">
        <f t="shared" si="29"/>
        <v>6.787330316742138E-3</v>
      </c>
    </row>
    <row r="379" spans="2:12" ht="14.4" customHeight="1" x14ac:dyDescent="0.25">
      <c r="B379" s="15">
        <v>42486</v>
      </c>
      <c r="C379" s="6">
        <v>9283</v>
      </c>
      <c r="D379" s="13">
        <f t="shared" si="25"/>
        <v>1.5645514223194747E-2</v>
      </c>
      <c r="E379" s="7">
        <v>10.24</v>
      </c>
      <c r="F379" s="13">
        <f t="shared" si="26"/>
        <v>4.9067713444554181E-3</v>
      </c>
      <c r="G379" s="7">
        <v>12.06</v>
      </c>
      <c r="H379" s="13">
        <f t="shared" si="27"/>
        <v>8.3612040133778966E-3</v>
      </c>
      <c r="I379" s="7">
        <v>6.76</v>
      </c>
      <c r="J379" s="13">
        <f t="shared" si="28"/>
        <v>1.5015015015014961E-2</v>
      </c>
      <c r="K379" s="8">
        <v>8.9339999999999993</v>
      </c>
      <c r="L379" s="13">
        <f t="shared" si="29"/>
        <v>3.8202247191010019E-3</v>
      </c>
    </row>
    <row r="380" spans="2:12" ht="14.4" customHeight="1" x14ac:dyDescent="0.25">
      <c r="B380" s="15">
        <v>42487</v>
      </c>
      <c r="C380" s="6">
        <v>9332.6</v>
      </c>
      <c r="D380" s="13">
        <f t="shared" si="25"/>
        <v>5.3431002908542885E-3</v>
      </c>
      <c r="E380" s="7">
        <v>10.15</v>
      </c>
      <c r="F380" s="13">
        <f t="shared" si="26"/>
        <v>-8.7890624999999861E-3</v>
      </c>
      <c r="G380" s="7">
        <v>12.03</v>
      </c>
      <c r="H380" s="13">
        <f t="shared" si="27"/>
        <v>-2.4875621890548204E-3</v>
      </c>
      <c r="I380" s="7">
        <v>6.8</v>
      </c>
      <c r="J380" s="13">
        <f t="shared" si="28"/>
        <v>5.9171597633136145E-3</v>
      </c>
      <c r="K380" s="8">
        <v>8.8119999999999994</v>
      </c>
      <c r="L380" s="13">
        <f t="shared" si="29"/>
        <v>-1.3655697336019689E-2</v>
      </c>
    </row>
    <row r="381" spans="2:12" ht="14.4" customHeight="1" x14ac:dyDescent="0.25">
      <c r="B381" s="15">
        <v>42488</v>
      </c>
      <c r="C381" s="6">
        <v>9269</v>
      </c>
      <c r="D381" s="13">
        <f t="shared" si="25"/>
        <v>-6.814821164520108E-3</v>
      </c>
      <c r="E381" s="7">
        <v>10.119999999999999</v>
      </c>
      <c r="F381" s="13">
        <f t="shared" si="26"/>
        <v>-2.955665024630654E-3</v>
      </c>
      <c r="G381" s="7">
        <v>11.98</v>
      </c>
      <c r="H381" s="13">
        <f t="shared" si="27"/>
        <v>-4.1562759767247662E-3</v>
      </c>
      <c r="I381" s="7">
        <v>6.78</v>
      </c>
      <c r="J381" s="13">
        <f t="shared" si="28"/>
        <v>-2.9411764705881728E-3</v>
      </c>
      <c r="K381" s="8">
        <v>8.99</v>
      </c>
      <c r="L381" s="13">
        <f t="shared" si="29"/>
        <v>2.0199727644121746E-2</v>
      </c>
    </row>
    <row r="382" spans="2:12" ht="14.4" customHeight="1" x14ac:dyDescent="0.25">
      <c r="B382" s="15">
        <v>42489</v>
      </c>
      <c r="C382" s="6">
        <v>9025.7000000000007</v>
      </c>
      <c r="D382" s="13">
        <f t="shared" si="25"/>
        <v>-2.6248786276836689E-2</v>
      </c>
      <c r="E382" s="7">
        <v>10.15</v>
      </c>
      <c r="F382" s="13">
        <f t="shared" si="26"/>
        <v>2.9644268774704683E-3</v>
      </c>
      <c r="G382" s="7">
        <v>11.82</v>
      </c>
      <c r="H382" s="13">
        <f t="shared" si="27"/>
        <v>-1.3355592654424051E-2</v>
      </c>
      <c r="I382" s="7">
        <v>6.7</v>
      </c>
      <c r="J382" s="13">
        <f t="shared" si="28"/>
        <v>-1.1799410029498535E-2</v>
      </c>
      <c r="K382" s="8">
        <v>8.9819999999999993</v>
      </c>
      <c r="L382" s="13">
        <f t="shared" si="29"/>
        <v>-8.8987764182434873E-4</v>
      </c>
    </row>
    <row r="383" spans="2:12" ht="14.4" customHeight="1" x14ac:dyDescent="0.25">
      <c r="B383" s="15">
        <v>42492</v>
      </c>
      <c r="C383" s="6">
        <v>9022.1</v>
      </c>
      <c r="D383" s="13">
        <f t="shared" si="25"/>
        <v>-3.9886103016944542E-4</v>
      </c>
      <c r="E383" s="7">
        <v>10.31</v>
      </c>
      <c r="F383" s="13">
        <f t="shared" si="26"/>
        <v>1.5763546798029569E-2</v>
      </c>
      <c r="G383" s="7">
        <v>11.69</v>
      </c>
      <c r="H383" s="13">
        <f t="shared" si="27"/>
        <v>-1.099830795262274E-2</v>
      </c>
      <c r="I383" s="7">
        <v>6.8</v>
      </c>
      <c r="J383" s="13">
        <f t="shared" si="28"/>
        <v>1.4925373134328304E-2</v>
      </c>
      <c r="K383" s="8">
        <v>8.9</v>
      </c>
      <c r="L383" s="13">
        <f t="shared" si="29"/>
        <v>-9.1293698508126218E-3</v>
      </c>
    </row>
    <row r="384" spans="2:12" ht="14.4" customHeight="1" x14ac:dyDescent="0.25">
      <c r="B384" s="15">
        <v>42493</v>
      </c>
      <c r="C384" s="6">
        <v>8764.9</v>
      </c>
      <c r="D384" s="13">
        <f t="shared" si="25"/>
        <v>-2.8507775351636615E-2</v>
      </c>
      <c r="E384" s="7">
        <v>10.11</v>
      </c>
      <c r="F384" s="13">
        <f t="shared" si="26"/>
        <v>-1.9398642095053448E-2</v>
      </c>
      <c r="G384" s="7">
        <v>11.78</v>
      </c>
      <c r="H384" s="13">
        <f t="shared" si="27"/>
        <v>7.6988879384088851E-3</v>
      </c>
      <c r="I384" s="7">
        <v>6.68</v>
      </c>
      <c r="J384" s="13">
        <f t="shared" si="28"/>
        <v>-1.7647058823529429E-2</v>
      </c>
      <c r="K384" s="8">
        <v>8.85</v>
      </c>
      <c r="L384" s="13">
        <f t="shared" si="29"/>
        <v>-5.6179775280899673E-3</v>
      </c>
    </row>
    <row r="385" spans="2:12" ht="14.4" customHeight="1" x14ac:dyDescent="0.25">
      <c r="B385" s="15">
        <v>42494</v>
      </c>
      <c r="C385" s="6">
        <v>8654.2999999999993</v>
      </c>
      <c r="D385" s="13">
        <f t="shared" si="25"/>
        <v>-1.2618512475898227E-2</v>
      </c>
      <c r="E385" s="7">
        <v>9.9600000000000009</v>
      </c>
      <c r="F385" s="13">
        <f t="shared" si="26"/>
        <v>-1.4836795252225379E-2</v>
      </c>
      <c r="G385" s="7">
        <v>11.74</v>
      </c>
      <c r="H385" s="13">
        <f t="shared" si="27"/>
        <v>-3.3955857385398261E-3</v>
      </c>
      <c r="I385" s="7">
        <v>6.62</v>
      </c>
      <c r="J385" s="13">
        <f t="shared" si="28"/>
        <v>-8.982035928143655E-3</v>
      </c>
      <c r="K385" s="8">
        <v>8.8800000000000008</v>
      </c>
      <c r="L385" s="13">
        <f t="shared" si="29"/>
        <v>3.389830508474705E-3</v>
      </c>
    </row>
    <row r="386" spans="2:12" ht="14.4" customHeight="1" x14ac:dyDescent="0.25">
      <c r="B386" s="15">
        <v>42495</v>
      </c>
      <c r="C386" s="6">
        <v>8689.4</v>
      </c>
      <c r="D386" s="13">
        <f t="shared" si="25"/>
        <v>4.0557872964884934E-3</v>
      </c>
      <c r="E386" s="7">
        <v>9.84</v>
      </c>
      <c r="F386" s="13">
        <f t="shared" si="26"/>
        <v>-1.2048192771084437E-2</v>
      </c>
      <c r="G386" s="7">
        <v>11.55</v>
      </c>
      <c r="H386" s="13">
        <f t="shared" si="27"/>
        <v>-1.6183986371379855E-2</v>
      </c>
      <c r="I386" s="7">
        <v>6.52</v>
      </c>
      <c r="J386" s="13">
        <f t="shared" si="28"/>
        <v>-1.5105740181268963E-2</v>
      </c>
      <c r="K386" s="8">
        <v>8.69</v>
      </c>
      <c r="L386" s="13">
        <f t="shared" si="29"/>
        <v>-2.1396396396396539E-2</v>
      </c>
    </row>
    <row r="387" spans="2:12" ht="14.4" customHeight="1" x14ac:dyDescent="0.25">
      <c r="B387" s="15">
        <v>42496</v>
      </c>
      <c r="C387" s="6">
        <v>8702.1</v>
      </c>
      <c r="D387" s="13">
        <f t="shared" si="25"/>
        <v>1.4615508550648753E-3</v>
      </c>
      <c r="E387" s="7">
        <v>9.6999999999999993</v>
      </c>
      <c r="F387" s="13">
        <f t="shared" si="26"/>
        <v>-1.4227642276422823E-2</v>
      </c>
      <c r="G387" s="7">
        <v>11.43</v>
      </c>
      <c r="H387" s="13">
        <f t="shared" si="27"/>
        <v>-1.0389610389610475E-2</v>
      </c>
      <c r="I387" s="7">
        <v>6.5</v>
      </c>
      <c r="J387" s="13">
        <f t="shared" si="28"/>
        <v>-3.0674846625766221E-3</v>
      </c>
      <c r="K387" s="8">
        <v>8.81</v>
      </c>
      <c r="L387" s="13">
        <f t="shared" si="29"/>
        <v>1.3808975834292405E-2</v>
      </c>
    </row>
    <row r="388" spans="2:12" ht="14.4" customHeight="1" x14ac:dyDescent="0.25">
      <c r="B388" s="15">
        <v>42499</v>
      </c>
      <c r="C388" s="6">
        <v>8660.7999999999993</v>
      </c>
      <c r="D388" s="13">
        <f t="shared" si="25"/>
        <v>-4.7459808551959977E-3</v>
      </c>
      <c r="E388" s="7">
        <v>9.74</v>
      </c>
      <c r="F388" s="13">
        <f t="shared" si="26"/>
        <v>4.1237113402062811E-3</v>
      </c>
      <c r="G388" s="7">
        <v>11.44</v>
      </c>
      <c r="H388" s="13">
        <f t="shared" si="27"/>
        <v>8.748906386701476E-4</v>
      </c>
      <c r="I388" s="7">
        <v>6.5</v>
      </c>
      <c r="J388" s="13">
        <f t="shared" si="28"/>
        <v>0</v>
      </c>
      <c r="K388" s="8">
        <v>8.85</v>
      </c>
      <c r="L388" s="13">
        <f t="shared" si="29"/>
        <v>4.5402951191826496E-3</v>
      </c>
    </row>
    <row r="389" spans="2:12" ht="14.4" customHeight="1" x14ac:dyDescent="0.25">
      <c r="B389" s="15">
        <v>42500</v>
      </c>
      <c r="C389" s="6">
        <v>8775.2000000000007</v>
      </c>
      <c r="D389" s="13">
        <f t="shared" si="25"/>
        <v>1.320894143728079E-2</v>
      </c>
      <c r="E389" s="7">
        <v>9.82</v>
      </c>
      <c r="F389" s="13">
        <f t="shared" si="26"/>
        <v>8.2135523613963111E-3</v>
      </c>
      <c r="G389" s="7">
        <v>11.84</v>
      </c>
      <c r="H389" s="13">
        <f t="shared" si="27"/>
        <v>3.4965034965034995E-2</v>
      </c>
      <c r="I389" s="7">
        <v>6.41</v>
      </c>
      <c r="J389" s="13">
        <f t="shared" si="28"/>
        <v>-1.3846153846153824E-2</v>
      </c>
      <c r="K389" s="8">
        <v>8.8000000000000007</v>
      </c>
      <c r="L389" s="13">
        <f t="shared" si="29"/>
        <v>-5.6497175141241732E-3</v>
      </c>
    </row>
    <row r="390" spans="2:12" ht="14.4" customHeight="1" x14ac:dyDescent="0.25">
      <c r="B390" s="15">
        <v>42501</v>
      </c>
      <c r="C390" s="6">
        <v>8663.9</v>
      </c>
      <c r="D390" s="13">
        <f t="shared" si="25"/>
        <v>-1.2683471601786978E-2</v>
      </c>
      <c r="E390" s="7">
        <v>9.59</v>
      </c>
      <c r="F390" s="13">
        <f t="shared" si="26"/>
        <v>-2.3421588594704727E-2</v>
      </c>
      <c r="G390" s="7">
        <v>11.76</v>
      </c>
      <c r="H390" s="13">
        <f t="shared" si="27"/>
        <v>-6.7567567567567632E-3</v>
      </c>
      <c r="I390" s="7">
        <v>6.31</v>
      </c>
      <c r="J390" s="13">
        <f t="shared" si="28"/>
        <v>-1.5600624024961081E-2</v>
      </c>
      <c r="K390" s="8">
        <v>9</v>
      </c>
      <c r="L390" s="13">
        <f t="shared" si="29"/>
        <v>2.2727272727272645E-2</v>
      </c>
    </row>
    <row r="391" spans="2:12" ht="14.4" customHeight="1" x14ac:dyDescent="0.25">
      <c r="B391" s="15">
        <v>42502</v>
      </c>
      <c r="C391" s="6">
        <v>8663.1</v>
      </c>
      <c r="D391" s="13">
        <f t="shared" si="25"/>
        <v>-9.2337169173152097E-5</v>
      </c>
      <c r="E391" s="7">
        <v>9.5299999999999994</v>
      </c>
      <c r="F391" s="13">
        <f t="shared" si="26"/>
        <v>-6.2565172054223671E-3</v>
      </c>
      <c r="G391" s="7">
        <v>11.61</v>
      </c>
      <c r="H391" s="13">
        <f t="shared" si="27"/>
        <v>-1.2755102040816356E-2</v>
      </c>
      <c r="I391" s="7">
        <v>6.33</v>
      </c>
      <c r="J391" s="13">
        <f t="shared" si="28"/>
        <v>3.1695721077655251E-3</v>
      </c>
      <c r="K391" s="8">
        <v>8.6999999999999993</v>
      </c>
      <c r="L391" s="13">
        <f t="shared" si="29"/>
        <v>-3.3333333333333409E-2</v>
      </c>
    </row>
    <row r="392" spans="2:12" ht="14.4" customHeight="1" x14ac:dyDescent="0.25">
      <c r="B392" s="15">
        <v>42503</v>
      </c>
      <c r="C392" s="6">
        <v>8721.5</v>
      </c>
      <c r="D392" s="13">
        <f t="shared" si="25"/>
        <v>6.7412358162781951E-3</v>
      </c>
      <c r="E392" s="7">
        <v>9.43</v>
      </c>
      <c r="F392" s="13">
        <f t="shared" si="26"/>
        <v>-1.0493179433368274E-2</v>
      </c>
      <c r="G392" s="7">
        <v>11.56</v>
      </c>
      <c r="H392" s="13">
        <f t="shared" si="27"/>
        <v>-4.3066322136088662E-3</v>
      </c>
      <c r="I392" s="7">
        <v>6.56</v>
      </c>
      <c r="J392" s="13">
        <f t="shared" si="28"/>
        <v>3.6334913112164226E-2</v>
      </c>
      <c r="K392" s="8">
        <v>8.83</v>
      </c>
      <c r="L392" s="13">
        <f t="shared" si="29"/>
        <v>1.4942528735632276E-2</v>
      </c>
    </row>
    <row r="393" spans="2:12" ht="14.4" customHeight="1" x14ac:dyDescent="0.25">
      <c r="B393" s="15">
        <v>42506</v>
      </c>
      <c r="C393" s="6">
        <v>8682.1</v>
      </c>
      <c r="D393" s="13">
        <f t="shared" si="25"/>
        <v>-4.5175715186607391E-3</v>
      </c>
      <c r="E393" s="7">
        <v>9.32</v>
      </c>
      <c r="F393" s="13">
        <f t="shared" si="26"/>
        <v>-1.1664899257688169E-2</v>
      </c>
      <c r="G393" s="7">
        <v>12.22</v>
      </c>
      <c r="H393" s="13">
        <f t="shared" si="27"/>
        <v>5.709342560553634E-2</v>
      </c>
      <c r="I393" s="7">
        <v>6.54</v>
      </c>
      <c r="J393" s="13">
        <f t="shared" si="28"/>
        <v>-3.0487804878048131E-3</v>
      </c>
      <c r="K393" s="8">
        <v>8.8000000000000007</v>
      </c>
      <c r="L393" s="13">
        <f t="shared" si="29"/>
        <v>-3.397508493771162E-3</v>
      </c>
    </row>
    <row r="394" spans="2:12" ht="14.4" customHeight="1" x14ac:dyDescent="0.25">
      <c r="B394" s="15">
        <v>42507</v>
      </c>
      <c r="C394" s="6">
        <v>8698.7000000000007</v>
      </c>
      <c r="D394" s="13">
        <f t="shared" si="25"/>
        <v>1.9119798205503695E-3</v>
      </c>
      <c r="E394" s="7">
        <v>9.31</v>
      </c>
      <c r="F394" s="13">
        <f t="shared" si="26"/>
        <v>-1.072961373390535E-3</v>
      </c>
      <c r="G394" s="7">
        <v>11.58</v>
      </c>
      <c r="H394" s="13">
        <f t="shared" si="27"/>
        <v>-5.2373158756137524E-2</v>
      </c>
      <c r="I394" s="7">
        <v>6.57</v>
      </c>
      <c r="J394" s="13">
        <f t="shared" si="28"/>
        <v>4.5871559633027907E-3</v>
      </c>
      <c r="K394" s="8">
        <v>8.7729999999999997</v>
      </c>
      <c r="L394" s="13">
        <f t="shared" si="29"/>
        <v>-3.0681818181819342E-3</v>
      </c>
    </row>
    <row r="395" spans="2:12" ht="14.4" customHeight="1" x14ac:dyDescent="0.25">
      <c r="B395" s="15">
        <v>42508</v>
      </c>
      <c r="C395" s="6">
        <v>8775.1</v>
      </c>
      <c r="D395" s="13">
        <f t="shared" si="25"/>
        <v>8.7829215859840694E-3</v>
      </c>
      <c r="E395" s="7">
        <v>9.23</v>
      </c>
      <c r="F395" s="13">
        <f t="shared" si="26"/>
        <v>-8.592910848549953E-3</v>
      </c>
      <c r="G395" s="7">
        <v>11.59</v>
      </c>
      <c r="H395" s="13">
        <f t="shared" si="27"/>
        <v>8.6355785837649286E-4</v>
      </c>
      <c r="I395" s="7">
        <v>6.5</v>
      </c>
      <c r="J395" s="13">
        <f t="shared" si="28"/>
        <v>-1.0654490106544944E-2</v>
      </c>
      <c r="K395" s="8">
        <v>8.6999999999999993</v>
      </c>
      <c r="L395" s="13">
        <f t="shared" si="29"/>
        <v>-8.320984839849584E-3</v>
      </c>
    </row>
    <row r="396" spans="2:12" ht="14.4" customHeight="1" x14ac:dyDescent="0.25">
      <c r="B396" s="15">
        <v>42509</v>
      </c>
      <c r="C396" s="6">
        <v>8674.7000000000007</v>
      </c>
      <c r="D396" s="13">
        <f t="shared" si="25"/>
        <v>-1.1441465054529251E-2</v>
      </c>
      <c r="E396" s="7">
        <v>9.27</v>
      </c>
      <c r="F396" s="13">
        <f t="shared" si="26"/>
        <v>4.3336944745394528E-3</v>
      </c>
      <c r="G396" s="7">
        <v>11.21</v>
      </c>
      <c r="H396" s="13">
        <f t="shared" si="27"/>
        <v>-3.2786885245901551E-2</v>
      </c>
      <c r="I396" s="7">
        <v>6.5</v>
      </c>
      <c r="J396" s="13">
        <f t="shared" si="28"/>
        <v>0</v>
      </c>
      <c r="K396" s="8">
        <v>8.6300000000000008</v>
      </c>
      <c r="L396" s="13">
        <f t="shared" si="29"/>
        <v>-8.0459770114940828E-3</v>
      </c>
    </row>
    <row r="397" spans="2:12" ht="14.4" customHeight="1" x14ac:dyDescent="0.25">
      <c r="B397" s="15">
        <v>42510</v>
      </c>
      <c r="C397" s="6">
        <v>8771.2000000000007</v>
      </c>
      <c r="D397" s="13">
        <f t="shared" si="25"/>
        <v>1.1124304010513331E-2</v>
      </c>
      <c r="E397" s="7">
        <v>9.43</v>
      </c>
      <c r="F397" s="13">
        <f t="shared" si="26"/>
        <v>1.7259978425026985E-2</v>
      </c>
      <c r="G397" s="7">
        <v>11.58</v>
      </c>
      <c r="H397" s="13">
        <f t="shared" si="27"/>
        <v>3.3006244424620801E-2</v>
      </c>
      <c r="I397" s="7">
        <v>6.54</v>
      </c>
      <c r="J397" s="13">
        <f t="shared" si="28"/>
        <v>6.153846153846159E-3</v>
      </c>
      <c r="K397" s="8">
        <v>8.76</v>
      </c>
      <c r="L397" s="13">
        <f t="shared" si="29"/>
        <v>1.5063731170335921E-2</v>
      </c>
    </row>
    <row r="398" spans="2:12" ht="14.4" customHeight="1" x14ac:dyDescent="0.25">
      <c r="B398" s="15">
        <v>42513</v>
      </c>
      <c r="C398" s="6">
        <v>8714</v>
      </c>
      <c r="D398" s="13">
        <f t="shared" si="25"/>
        <v>-6.521342575702381E-3</v>
      </c>
      <c r="E398" s="7">
        <v>9.58</v>
      </c>
      <c r="F398" s="13">
        <f t="shared" si="26"/>
        <v>1.5906680805938531E-2</v>
      </c>
      <c r="G398" s="7">
        <v>11.43</v>
      </c>
      <c r="H398" s="13">
        <f t="shared" si="27"/>
        <v>-1.2953367875647699E-2</v>
      </c>
      <c r="I398" s="7">
        <v>6.56</v>
      </c>
      <c r="J398" s="13">
        <f t="shared" si="28"/>
        <v>3.0581039755351032E-3</v>
      </c>
      <c r="K398" s="8">
        <v>8.8000000000000007</v>
      </c>
      <c r="L398" s="13">
        <f t="shared" si="29"/>
        <v>4.566210045662206E-3</v>
      </c>
    </row>
    <row r="399" spans="2:12" ht="14.4" customHeight="1" x14ac:dyDescent="0.25">
      <c r="B399" s="15">
        <v>42514</v>
      </c>
      <c r="C399" s="6">
        <v>8918.1</v>
      </c>
      <c r="D399" s="13">
        <f t="shared" si="25"/>
        <v>2.3422079412439793E-2</v>
      </c>
      <c r="E399" s="7">
        <v>9.6999999999999993</v>
      </c>
      <c r="F399" s="13">
        <f t="shared" si="26"/>
        <v>1.2526096033402842E-2</v>
      </c>
      <c r="G399" s="7">
        <v>11.31</v>
      </c>
      <c r="H399" s="13">
        <f t="shared" si="27"/>
        <v>-1.0498687664041927E-2</v>
      </c>
      <c r="I399" s="7">
        <v>6.67</v>
      </c>
      <c r="J399" s="13">
        <f t="shared" si="28"/>
        <v>1.6768292682926879E-2</v>
      </c>
      <c r="K399" s="8">
        <v>8.8049999999999997</v>
      </c>
      <c r="L399" s="13">
        <f t="shared" si="29"/>
        <v>5.6818181818170507E-4</v>
      </c>
    </row>
    <row r="400" spans="2:12" ht="14.4" customHeight="1" x14ac:dyDescent="0.25">
      <c r="B400" s="15">
        <v>42515</v>
      </c>
      <c r="C400" s="6">
        <v>9125</v>
      </c>
      <c r="D400" s="13">
        <f t="shared" si="25"/>
        <v>2.3200008970520585E-2</v>
      </c>
      <c r="E400" s="7">
        <v>9.68</v>
      </c>
      <c r="F400" s="13">
        <f t="shared" si="26"/>
        <v>-2.061855670103049E-3</v>
      </c>
      <c r="G400" s="7">
        <v>11.22</v>
      </c>
      <c r="H400" s="13">
        <f t="shared" si="27"/>
        <v>-7.9575596816976006E-3</v>
      </c>
      <c r="I400" s="7">
        <v>6.77</v>
      </c>
      <c r="J400" s="13">
        <f t="shared" si="28"/>
        <v>1.4992503748125883E-2</v>
      </c>
      <c r="K400" s="8">
        <v>8.75</v>
      </c>
      <c r="L400" s="13">
        <f t="shared" si="29"/>
        <v>-6.2464508801816825E-3</v>
      </c>
    </row>
    <row r="401" spans="2:12" ht="14.4" customHeight="1" x14ac:dyDescent="0.25">
      <c r="B401" s="15">
        <v>42516</v>
      </c>
      <c r="C401" s="6">
        <v>9079.2000000000007</v>
      </c>
      <c r="D401" s="13">
        <f t="shared" si="25"/>
        <v>-5.0191780821917014E-3</v>
      </c>
      <c r="E401" s="7">
        <v>9.6999999999999993</v>
      </c>
      <c r="F401" s="13">
        <f t="shared" si="26"/>
        <v>2.0661157024792947E-3</v>
      </c>
      <c r="G401" s="7">
        <v>11.31</v>
      </c>
      <c r="H401" s="13">
        <f t="shared" si="27"/>
        <v>8.0213903743315378E-3</v>
      </c>
      <c r="I401" s="7">
        <v>6.82</v>
      </c>
      <c r="J401" s="13">
        <f t="shared" si="28"/>
        <v>7.3855243722305338E-3</v>
      </c>
      <c r="K401" s="8">
        <v>8.7200000000000006</v>
      </c>
      <c r="L401" s="13">
        <f t="shared" si="29"/>
        <v>-3.4285714285713555E-3</v>
      </c>
    </row>
    <row r="402" spans="2:12" ht="14.4" customHeight="1" x14ac:dyDescent="0.25">
      <c r="B402" s="15">
        <v>42517</v>
      </c>
      <c r="C402" s="6">
        <v>9107.2999999999993</v>
      </c>
      <c r="D402" s="13">
        <f t="shared" si="25"/>
        <v>3.0949863424088622E-3</v>
      </c>
      <c r="E402" s="7">
        <v>9.73</v>
      </c>
      <c r="F402" s="13">
        <f t="shared" si="26"/>
        <v>3.0927835051547566E-3</v>
      </c>
      <c r="G402" s="7">
        <v>11.3</v>
      </c>
      <c r="H402" s="13">
        <f t="shared" si="27"/>
        <v>-8.841732979663825E-4</v>
      </c>
      <c r="I402" s="7">
        <v>7.04</v>
      </c>
      <c r="J402" s="13">
        <f t="shared" si="28"/>
        <v>3.2258064516128997E-2</v>
      </c>
      <c r="K402" s="8">
        <v>8.74</v>
      </c>
      <c r="L402" s="13">
        <f t="shared" si="29"/>
        <v>2.2935779816513273E-3</v>
      </c>
    </row>
    <row r="403" spans="2:12" ht="14.4" customHeight="1" x14ac:dyDescent="0.25">
      <c r="B403" s="15">
        <v>42520</v>
      </c>
      <c r="C403" s="6">
        <v>9116.9</v>
      </c>
      <c r="D403" s="13">
        <f t="shared" ref="D403:D466" si="30">(C403-C402)/C402</f>
        <v>1.0540994586760472E-3</v>
      </c>
      <c r="E403" s="7">
        <v>9.6999999999999993</v>
      </c>
      <c r="F403" s="13">
        <f t="shared" ref="F403:F466" si="31">(E403-E402)/E402</f>
        <v>-3.0832476875643508E-3</v>
      </c>
      <c r="G403" s="7">
        <v>11.48</v>
      </c>
      <c r="H403" s="13">
        <f t="shared" ref="H403:H466" si="32">(G403-G402)/G402</f>
        <v>1.5929203539822984E-2</v>
      </c>
      <c r="I403" s="7">
        <v>7.08</v>
      </c>
      <c r="J403" s="13">
        <f t="shared" ref="J403:J466" si="33">(I403-I402)/I402</f>
        <v>5.6818181818181872E-3</v>
      </c>
      <c r="K403" s="8">
        <v>8.7319999999999993</v>
      </c>
      <c r="L403" s="13">
        <f t="shared" ref="L403:L466" si="34">(K403-K402)/K402</f>
        <v>-9.1533180778042276E-4</v>
      </c>
    </row>
    <row r="404" spans="2:12" ht="14.4" customHeight="1" x14ac:dyDescent="0.25">
      <c r="B404" s="15">
        <v>42521</v>
      </c>
      <c r="C404" s="6">
        <v>9034</v>
      </c>
      <c r="D404" s="13">
        <f t="shared" si="30"/>
        <v>-9.0930031041252662E-3</v>
      </c>
      <c r="E404" s="7">
        <v>9.89</v>
      </c>
      <c r="F404" s="13">
        <f t="shared" si="31"/>
        <v>1.9587628865979513E-2</v>
      </c>
      <c r="G404" s="7">
        <v>11.82</v>
      </c>
      <c r="H404" s="13">
        <f t="shared" si="32"/>
        <v>2.9616724738675944E-2</v>
      </c>
      <c r="I404" s="7">
        <v>7.09</v>
      </c>
      <c r="J404" s="13">
        <f t="shared" si="33"/>
        <v>1.4124293785310433E-3</v>
      </c>
      <c r="K404" s="8">
        <v>8.7100000000000009</v>
      </c>
      <c r="L404" s="13">
        <f t="shared" si="34"/>
        <v>-2.5194686211633607E-3</v>
      </c>
    </row>
    <row r="405" spans="2:12" ht="14.4" customHeight="1" x14ac:dyDescent="0.25">
      <c r="B405" s="15">
        <v>42522</v>
      </c>
      <c r="C405" s="6">
        <v>8916.9</v>
      </c>
      <c r="D405" s="13">
        <f t="shared" si="30"/>
        <v>-1.2962143015275665E-2</v>
      </c>
      <c r="E405" s="7">
        <v>9.83</v>
      </c>
      <c r="F405" s="13">
        <f t="shared" si="31"/>
        <v>-6.0667340748231033E-3</v>
      </c>
      <c r="G405" s="7">
        <v>11.79</v>
      </c>
      <c r="H405" s="13">
        <f t="shared" si="32"/>
        <v>-2.5380710659899438E-3</v>
      </c>
      <c r="I405" s="7">
        <v>7.12</v>
      </c>
      <c r="J405" s="13">
        <f t="shared" si="33"/>
        <v>4.2313117066290901E-3</v>
      </c>
      <c r="K405" s="8">
        <v>8.7539999999999996</v>
      </c>
      <c r="L405" s="13">
        <f t="shared" si="34"/>
        <v>5.0516647531571417E-3</v>
      </c>
    </row>
    <row r="406" spans="2:12" ht="14.4" customHeight="1" x14ac:dyDescent="0.25">
      <c r="B406" s="15">
        <v>42523</v>
      </c>
      <c r="C406" s="6">
        <v>8957.9</v>
      </c>
      <c r="D406" s="13">
        <f t="shared" si="30"/>
        <v>4.5980105193508961E-3</v>
      </c>
      <c r="E406" s="7">
        <v>9.67</v>
      </c>
      <c r="F406" s="13">
        <f t="shared" si="31"/>
        <v>-1.6276703967446605E-2</v>
      </c>
      <c r="G406" s="7">
        <v>11.99</v>
      </c>
      <c r="H406" s="13">
        <f t="shared" si="32"/>
        <v>1.6963528413910186E-2</v>
      </c>
      <c r="I406" s="7">
        <v>7.2</v>
      </c>
      <c r="J406" s="13">
        <f t="shared" si="33"/>
        <v>1.1235955056179785E-2</v>
      </c>
      <c r="K406" s="8">
        <v>8.82</v>
      </c>
      <c r="L406" s="13">
        <f t="shared" si="34"/>
        <v>7.5394105551748608E-3</v>
      </c>
    </row>
    <row r="407" spans="2:12" ht="14.4" customHeight="1" x14ac:dyDescent="0.25">
      <c r="B407" s="15">
        <v>42524</v>
      </c>
      <c r="C407" s="6">
        <v>8801.6</v>
      </c>
      <c r="D407" s="13">
        <f t="shared" si="30"/>
        <v>-1.7448285870572264E-2</v>
      </c>
      <c r="E407" s="7">
        <v>9.6300000000000008</v>
      </c>
      <c r="F407" s="13">
        <f t="shared" si="31"/>
        <v>-4.1365046535676471E-3</v>
      </c>
      <c r="G407" s="7">
        <v>12.26</v>
      </c>
      <c r="H407" s="13">
        <f t="shared" si="32"/>
        <v>2.2518765638031658E-2</v>
      </c>
      <c r="I407" s="7">
        <v>7.12</v>
      </c>
      <c r="J407" s="13">
        <f t="shared" si="33"/>
        <v>-1.111111111111112E-2</v>
      </c>
      <c r="K407" s="8">
        <v>8.8000000000000007</v>
      </c>
      <c r="L407" s="13">
        <f t="shared" si="34"/>
        <v>-2.2675736961450762E-3</v>
      </c>
    </row>
    <row r="408" spans="2:12" ht="14.4" customHeight="1" x14ac:dyDescent="0.25">
      <c r="B408" s="15">
        <v>42527</v>
      </c>
      <c r="C408" s="6">
        <v>8823.5</v>
      </c>
      <c r="D408" s="13">
        <f t="shared" si="30"/>
        <v>2.4881839665514948E-3</v>
      </c>
      <c r="E408" s="7">
        <v>9.65</v>
      </c>
      <c r="F408" s="13">
        <f t="shared" si="31"/>
        <v>2.0768431983384811E-3</v>
      </c>
      <c r="G408" s="7">
        <v>12.1</v>
      </c>
      <c r="H408" s="13">
        <f t="shared" si="32"/>
        <v>-1.3050570962479619E-2</v>
      </c>
      <c r="I408" s="7">
        <v>7.19</v>
      </c>
      <c r="J408" s="13">
        <f t="shared" si="33"/>
        <v>9.831460674157343E-3</v>
      </c>
      <c r="K408" s="8">
        <v>8.8000000000000007</v>
      </c>
      <c r="L408" s="13">
        <f t="shared" si="34"/>
        <v>0</v>
      </c>
    </row>
    <row r="409" spans="2:12" ht="14.4" customHeight="1" x14ac:dyDescent="0.25">
      <c r="B409" s="15">
        <v>42528</v>
      </c>
      <c r="C409" s="6">
        <v>8894.5</v>
      </c>
      <c r="D409" s="13">
        <f t="shared" si="30"/>
        <v>8.0466934889782959E-3</v>
      </c>
      <c r="E409" s="7">
        <v>9.69</v>
      </c>
      <c r="F409" s="13">
        <f t="shared" si="31"/>
        <v>4.1450777202071652E-3</v>
      </c>
      <c r="G409" s="7">
        <v>12.45</v>
      </c>
      <c r="H409" s="13">
        <f t="shared" si="32"/>
        <v>2.8925619834710717E-2</v>
      </c>
      <c r="I409" s="7">
        <v>7.08</v>
      </c>
      <c r="J409" s="13">
        <f t="shared" si="33"/>
        <v>-1.5299026425591142E-2</v>
      </c>
      <c r="K409" s="8">
        <v>8.6620000000000008</v>
      </c>
      <c r="L409" s="13">
        <f t="shared" si="34"/>
        <v>-1.5681818181818168E-2</v>
      </c>
    </row>
    <row r="410" spans="2:12" ht="14.4" customHeight="1" x14ac:dyDescent="0.25">
      <c r="B410" s="15">
        <v>42529</v>
      </c>
      <c r="C410" s="6">
        <v>8831.4</v>
      </c>
      <c r="D410" s="13">
        <f t="shared" si="30"/>
        <v>-7.094271740963558E-3</v>
      </c>
      <c r="E410" s="7">
        <v>9.73</v>
      </c>
      <c r="F410" s="13">
        <f t="shared" si="31"/>
        <v>4.1279669762642858E-3</v>
      </c>
      <c r="G410" s="7">
        <v>12.12</v>
      </c>
      <c r="H410" s="13">
        <f t="shared" si="32"/>
        <v>-2.6506024096385548E-2</v>
      </c>
      <c r="I410" s="7">
        <v>7.01</v>
      </c>
      <c r="J410" s="13">
        <f t="shared" si="33"/>
        <v>-9.8870056497175549E-3</v>
      </c>
      <c r="K410" s="8">
        <v>8.5679999999999996</v>
      </c>
      <c r="L410" s="13">
        <f t="shared" si="34"/>
        <v>-1.0851997229277439E-2</v>
      </c>
    </row>
    <row r="411" spans="2:12" ht="14.4" customHeight="1" x14ac:dyDescent="0.25">
      <c r="B411" s="15">
        <v>42530</v>
      </c>
      <c r="C411" s="6">
        <v>8769.5</v>
      </c>
      <c r="D411" s="13">
        <f t="shared" si="30"/>
        <v>-7.0090812328735689E-3</v>
      </c>
      <c r="E411" s="7">
        <v>9.6300000000000008</v>
      </c>
      <c r="F411" s="13">
        <f t="shared" si="31"/>
        <v>-1.0277492291880744E-2</v>
      </c>
      <c r="G411" s="7">
        <v>12.07</v>
      </c>
      <c r="H411" s="13">
        <f t="shared" si="32"/>
        <v>-4.1254125412540374E-3</v>
      </c>
      <c r="I411" s="7">
        <v>7.09</v>
      </c>
      <c r="J411" s="13">
        <f t="shared" si="33"/>
        <v>1.1412268188302436E-2</v>
      </c>
      <c r="K411" s="8">
        <v>8.51</v>
      </c>
      <c r="L411" s="13">
        <f t="shared" si="34"/>
        <v>-6.7693744164332202E-3</v>
      </c>
    </row>
    <row r="412" spans="2:12" ht="14.4" customHeight="1" x14ac:dyDescent="0.25">
      <c r="B412" s="15">
        <v>42531</v>
      </c>
      <c r="C412" s="6">
        <v>8490.5</v>
      </c>
      <c r="D412" s="13">
        <f t="shared" si="30"/>
        <v>-3.1814812703118762E-2</v>
      </c>
      <c r="E412" s="7">
        <v>9.2899999999999991</v>
      </c>
      <c r="F412" s="13">
        <f t="shared" si="31"/>
        <v>-3.5306334371755101E-2</v>
      </c>
      <c r="G412" s="7">
        <v>11.73</v>
      </c>
      <c r="H412" s="13">
        <f t="shared" si="32"/>
        <v>-2.8169014084507029E-2</v>
      </c>
      <c r="I412" s="7">
        <v>6.8</v>
      </c>
      <c r="J412" s="13">
        <f t="shared" si="33"/>
        <v>-4.0902679830747538E-2</v>
      </c>
      <c r="K412" s="8">
        <v>8.3569999999999993</v>
      </c>
      <c r="L412" s="13">
        <f t="shared" si="34"/>
        <v>-1.7978848413631079E-2</v>
      </c>
    </row>
    <row r="413" spans="2:12" ht="14.4" customHeight="1" x14ac:dyDescent="0.25">
      <c r="B413" s="15">
        <v>42534</v>
      </c>
      <c r="C413" s="6">
        <v>8303.7999999999993</v>
      </c>
      <c r="D413" s="13">
        <f t="shared" si="30"/>
        <v>-2.1989282138861165E-2</v>
      </c>
      <c r="E413" s="7">
        <v>8.99</v>
      </c>
      <c r="F413" s="13">
        <f t="shared" si="31"/>
        <v>-3.2292787944025722E-2</v>
      </c>
      <c r="G413" s="7">
        <v>11.23</v>
      </c>
      <c r="H413" s="13">
        <f t="shared" si="32"/>
        <v>-4.2625745950554135E-2</v>
      </c>
      <c r="I413" s="7">
        <v>6.64</v>
      </c>
      <c r="J413" s="13">
        <f t="shared" si="33"/>
        <v>-2.3529411764705903E-2</v>
      </c>
      <c r="K413" s="8">
        <v>8.39</v>
      </c>
      <c r="L413" s="13">
        <f t="shared" si="34"/>
        <v>3.9487854493240699E-3</v>
      </c>
    </row>
    <row r="414" spans="2:12" ht="14.4" customHeight="1" x14ac:dyDescent="0.25">
      <c r="B414" s="15">
        <v>42535</v>
      </c>
      <c r="C414" s="6">
        <v>8126.7</v>
      </c>
      <c r="D414" s="13">
        <f t="shared" si="30"/>
        <v>-2.1327584961102083E-2</v>
      </c>
      <c r="E414" s="7">
        <v>8.93</v>
      </c>
      <c r="F414" s="13">
        <f t="shared" si="31"/>
        <v>-6.6740823136819238E-3</v>
      </c>
      <c r="G414" s="7">
        <v>11.15</v>
      </c>
      <c r="H414" s="13">
        <f t="shared" si="32"/>
        <v>-7.1237756010685722E-3</v>
      </c>
      <c r="I414" s="7">
        <v>6.55</v>
      </c>
      <c r="J414" s="13">
        <f t="shared" si="33"/>
        <v>-1.3554216867469859E-2</v>
      </c>
      <c r="K414" s="8">
        <v>8.0299999999999994</v>
      </c>
      <c r="L414" s="13">
        <f t="shared" si="34"/>
        <v>-4.2908224076281427E-2</v>
      </c>
    </row>
    <row r="415" spans="2:12" ht="14.4" customHeight="1" x14ac:dyDescent="0.25">
      <c r="B415" s="15">
        <v>42536</v>
      </c>
      <c r="C415" s="6">
        <v>8250.7999999999993</v>
      </c>
      <c r="D415" s="13">
        <f t="shared" si="30"/>
        <v>1.5270651063777358E-2</v>
      </c>
      <c r="E415" s="7">
        <v>8.86</v>
      </c>
      <c r="F415" s="13">
        <f t="shared" si="31"/>
        <v>-7.838745800671924E-3</v>
      </c>
      <c r="G415" s="7">
        <v>10.87</v>
      </c>
      <c r="H415" s="13">
        <f t="shared" si="32"/>
        <v>-2.5112107623318485E-2</v>
      </c>
      <c r="I415" s="7">
        <v>6.78</v>
      </c>
      <c r="J415" s="13">
        <f t="shared" si="33"/>
        <v>3.5114503816793957E-2</v>
      </c>
      <c r="K415" s="8">
        <v>8.0760000000000005</v>
      </c>
      <c r="L415" s="13">
        <f t="shared" si="34"/>
        <v>5.7285180572853242E-3</v>
      </c>
    </row>
    <row r="416" spans="2:12" ht="14.4" customHeight="1" x14ac:dyDescent="0.25">
      <c r="B416" s="15">
        <v>42537</v>
      </c>
      <c r="C416" s="6">
        <v>8199.9</v>
      </c>
      <c r="D416" s="13">
        <f t="shared" si="30"/>
        <v>-6.1690987540601689E-3</v>
      </c>
      <c r="E416" s="7">
        <v>8.68</v>
      </c>
      <c r="F416" s="13">
        <f t="shared" si="31"/>
        <v>-2.0316027088036086E-2</v>
      </c>
      <c r="G416" s="7">
        <v>10.88</v>
      </c>
      <c r="H416" s="13">
        <f t="shared" si="32"/>
        <v>9.1996320147208499E-4</v>
      </c>
      <c r="I416" s="7">
        <v>6.53</v>
      </c>
      <c r="J416" s="13">
        <f t="shared" si="33"/>
        <v>-3.687315634218289E-2</v>
      </c>
      <c r="K416" s="8">
        <v>7.7619999999999996</v>
      </c>
      <c r="L416" s="13">
        <f t="shared" si="34"/>
        <v>-3.8880633977216555E-2</v>
      </c>
    </row>
    <row r="417" spans="2:12" ht="14.4" customHeight="1" x14ac:dyDescent="0.25">
      <c r="B417" s="15">
        <v>42538</v>
      </c>
      <c r="C417" s="6">
        <v>8362</v>
      </c>
      <c r="D417" s="13">
        <f t="shared" si="30"/>
        <v>1.9768533762606906E-2</v>
      </c>
      <c r="E417" s="7">
        <v>9</v>
      </c>
      <c r="F417" s="13">
        <f t="shared" si="31"/>
        <v>3.6866359447004643E-2</v>
      </c>
      <c r="G417" s="7">
        <v>11.05</v>
      </c>
      <c r="H417" s="13">
        <f t="shared" si="32"/>
        <v>1.5624999999999993E-2</v>
      </c>
      <c r="I417" s="7">
        <v>6.63</v>
      </c>
      <c r="J417" s="13">
        <f t="shared" si="33"/>
        <v>1.5313935681470082E-2</v>
      </c>
      <c r="K417" s="8">
        <v>7.92</v>
      </c>
      <c r="L417" s="13">
        <f t="shared" si="34"/>
        <v>2.035557845916006E-2</v>
      </c>
    </row>
    <row r="418" spans="2:12" ht="14.4" customHeight="1" x14ac:dyDescent="0.25">
      <c r="B418" s="15">
        <v>42541</v>
      </c>
      <c r="C418" s="6">
        <v>8647.1</v>
      </c>
      <c r="D418" s="13">
        <f t="shared" si="30"/>
        <v>3.40947141832098E-2</v>
      </c>
      <c r="E418" s="7">
        <v>9.3000000000000007</v>
      </c>
      <c r="F418" s="13">
        <f t="shared" si="31"/>
        <v>3.3333333333333409E-2</v>
      </c>
      <c r="G418" s="7">
        <v>11.25</v>
      </c>
      <c r="H418" s="13">
        <f t="shared" si="32"/>
        <v>1.8099547511312153E-2</v>
      </c>
      <c r="I418" s="7">
        <v>6.8</v>
      </c>
      <c r="J418" s="13">
        <f t="shared" si="33"/>
        <v>2.564102564102563E-2</v>
      </c>
      <c r="K418" s="8">
        <v>8.1679999999999993</v>
      </c>
      <c r="L418" s="13">
        <f t="shared" si="34"/>
        <v>3.131313131313123E-2</v>
      </c>
    </row>
    <row r="419" spans="2:12" ht="14.4" customHeight="1" x14ac:dyDescent="0.25">
      <c r="B419" s="15">
        <v>42542</v>
      </c>
      <c r="C419" s="6">
        <v>8667.2999999999993</v>
      </c>
      <c r="D419" s="13">
        <f t="shared" si="30"/>
        <v>2.3360432977528778E-3</v>
      </c>
      <c r="E419" s="7">
        <v>9.43</v>
      </c>
      <c r="F419" s="13">
        <f t="shared" si="31"/>
        <v>1.3978494623655805E-2</v>
      </c>
      <c r="G419" s="7">
        <v>11.04</v>
      </c>
      <c r="H419" s="13">
        <f t="shared" si="32"/>
        <v>-1.8666666666666741E-2</v>
      </c>
      <c r="I419" s="7">
        <v>6.82</v>
      </c>
      <c r="J419" s="13">
        <f t="shared" si="33"/>
        <v>2.9411764705883033E-3</v>
      </c>
      <c r="K419" s="8">
        <v>8.25</v>
      </c>
      <c r="L419" s="13">
        <f t="shared" si="34"/>
        <v>1.0039177277179328E-2</v>
      </c>
    </row>
    <row r="420" spans="2:12" ht="14.4" customHeight="1" x14ac:dyDescent="0.25">
      <c r="B420" s="15">
        <v>42543</v>
      </c>
      <c r="C420" s="6">
        <v>8702</v>
      </c>
      <c r="D420" s="13">
        <f t="shared" si="30"/>
        <v>4.003553586468765E-3</v>
      </c>
      <c r="E420" s="7">
        <v>9.8000000000000007</v>
      </c>
      <c r="F420" s="13">
        <f t="shared" si="31"/>
        <v>3.9236479321315056E-2</v>
      </c>
      <c r="G420" s="7">
        <v>11.3</v>
      </c>
      <c r="H420" s="13">
        <f t="shared" si="32"/>
        <v>2.3550724637681302E-2</v>
      </c>
      <c r="I420" s="7">
        <v>6.88</v>
      </c>
      <c r="J420" s="13">
        <f t="shared" si="33"/>
        <v>8.7976539589442234E-3</v>
      </c>
      <c r="K420" s="8">
        <v>8.35</v>
      </c>
      <c r="L420" s="13">
        <f t="shared" si="34"/>
        <v>1.2121212121212078E-2</v>
      </c>
    </row>
    <row r="421" spans="2:12" ht="14.4" customHeight="1" x14ac:dyDescent="0.25">
      <c r="B421" s="15">
        <v>42544</v>
      </c>
      <c r="C421" s="6">
        <v>8885.2999999999993</v>
      </c>
      <c r="D421" s="13">
        <f t="shared" si="30"/>
        <v>2.1064123190071164E-2</v>
      </c>
      <c r="E421" s="7">
        <v>9.8000000000000007</v>
      </c>
      <c r="F421" s="13">
        <f t="shared" si="31"/>
        <v>0</v>
      </c>
      <c r="G421" s="7">
        <v>11.59</v>
      </c>
      <c r="H421" s="13">
        <f t="shared" si="32"/>
        <v>2.5663716814159215E-2</v>
      </c>
      <c r="I421" s="7">
        <v>6.88</v>
      </c>
      <c r="J421" s="13">
        <f t="shared" si="33"/>
        <v>0</v>
      </c>
      <c r="K421" s="8">
        <v>8.35</v>
      </c>
      <c r="L421" s="13">
        <f t="shared" si="34"/>
        <v>0</v>
      </c>
    </row>
    <row r="422" spans="2:12" ht="14.4" customHeight="1" x14ac:dyDescent="0.25">
      <c r="B422" s="15">
        <v>42545</v>
      </c>
      <c r="C422" s="6">
        <v>7787.7</v>
      </c>
      <c r="D422" s="13">
        <f t="shared" si="30"/>
        <v>-0.12352987518710674</v>
      </c>
      <c r="E422" s="7">
        <v>8.34</v>
      </c>
      <c r="F422" s="13">
        <f t="shared" si="31"/>
        <v>-0.14897959183673476</v>
      </c>
      <c r="G422" s="7">
        <v>9.91</v>
      </c>
      <c r="H422" s="13">
        <f t="shared" si="32"/>
        <v>-0.14495254529767038</v>
      </c>
      <c r="I422" s="7">
        <v>6.12</v>
      </c>
      <c r="J422" s="13">
        <f t="shared" si="33"/>
        <v>-0.11046511627906974</v>
      </c>
      <c r="K422" s="8">
        <v>7.85</v>
      </c>
      <c r="L422" s="13">
        <f t="shared" si="34"/>
        <v>-5.9880239520958084E-2</v>
      </c>
    </row>
    <row r="423" spans="2:12" ht="14.4" customHeight="1" x14ac:dyDescent="0.25">
      <c r="B423" s="15">
        <v>42548</v>
      </c>
      <c r="C423" s="6">
        <v>7645.5</v>
      </c>
      <c r="D423" s="13">
        <f t="shared" si="30"/>
        <v>-1.8259563157286468E-2</v>
      </c>
      <c r="E423" s="7">
        <v>8.82</v>
      </c>
      <c r="F423" s="13">
        <f t="shared" si="31"/>
        <v>5.7553956834532426E-2</v>
      </c>
      <c r="G423" s="7">
        <v>10.11</v>
      </c>
      <c r="H423" s="13">
        <f t="shared" si="32"/>
        <v>2.0181634712411634E-2</v>
      </c>
      <c r="I423" s="7">
        <v>6.13</v>
      </c>
      <c r="J423" s="13">
        <f t="shared" si="33"/>
        <v>1.6339869281045403E-3</v>
      </c>
      <c r="K423" s="8">
        <v>7.73</v>
      </c>
      <c r="L423" s="13">
        <f t="shared" si="34"/>
        <v>-1.5286624203821557E-2</v>
      </c>
    </row>
    <row r="424" spans="2:12" ht="14.4" customHeight="1" x14ac:dyDescent="0.25">
      <c r="B424" s="15">
        <v>42549</v>
      </c>
      <c r="C424" s="6">
        <v>7835</v>
      </c>
      <c r="D424" s="13">
        <f t="shared" si="30"/>
        <v>2.4785821725197828E-2</v>
      </c>
      <c r="E424" s="7">
        <v>9.1999999999999993</v>
      </c>
      <c r="F424" s="13">
        <f t="shared" si="31"/>
        <v>4.3083900226757253E-2</v>
      </c>
      <c r="G424" s="7">
        <v>10.38</v>
      </c>
      <c r="H424" s="13">
        <f t="shared" si="32"/>
        <v>2.6706231454006069E-2</v>
      </c>
      <c r="I424" s="7">
        <v>6.38</v>
      </c>
      <c r="J424" s="13">
        <f t="shared" si="33"/>
        <v>4.0783034257748776E-2</v>
      </c>
      <c r="K424" s="8">
        <v>7.8470000000000004</v>
      </c>
      <c r="L424" s="13">
        <f t="shared" si="34"/>
        <v>1.5135834411384216E-2</v>
      </c>
    </row>
    <row r="425" spans="2:12" ht="14.4" customHeight="1" x14ac:dyDescent="0.25">
      <c r="B425" s="15">
        <v>42550</v>
      </c>
      <c r="C425" s="6">
        <v>8105.3</v>
      </c>
      <c r="D425" s="13">
        <f t="shared" si="30"/>
        <v>3.4499042756860263E-2</v>
      </c>
      <c r="E425" s="7">
        <v>9.1999999999999993</v>
      </c>
      <c r="F425" s="13">
        <f t="shared" si="31"/>
        <v>0</v>
      </c>
      <c r="G425" s="7">
        <v>10.5</v>
      </c>
      <c r="H425" s="13">
        <f t="shared" si="32"/>
        <v>1.156069364161842E-2</v>
      </c>
      <c r="I425" s="7">
        <v>6.64</v>
      </c>
      <c r="J425" s="13">
        <f t="shared" si="33"/>
        <v>4.0752351097178653E-2</v>
      </c>
      <c r="K425" s="8">
        <v>8.0609999999999999</v>
      </c>
      <c r="L425" s="13">
        <f t="shared" si="34"/>
        <v>2.7271568752389386E-2</v>
      </c>
    </row>
    <row r="426" spans="2:12" ht="14.4" customHeight="1" x14ac:dyDescent="0.25">
      <c r="B426" s="15">
        <v>42551</v>
      </c>
      <c r="C426" s="6">
        <v>8163.3</v>
      </c>
      <c r="D426" s="13">
        <f t="shared" si="30"/>
        <v>7.1558116294276582E-3</v>
      </c>
      <c r="E426" s="7">
        <v>9.41</v>
      </c>
      <c r="F426" s="13">
        <f t="shared" si="31"/>
        <v>2.2826086956521833E-2</v>
      </c>
      <c r="G426" s="7">
        <v>10.5</v>
      </c>
      <c r="H426" s="13">
        <f t="shared" si="32"/>
        <v>0</v>
      </c>
      <c r="I426" s="7">
        <v>6.51</v>
      </c>
      <c r="J426" s="13">
        <f t="shared" si="33"/>
        <v>-1.9578313253012031E-2</v>
      </c>
      <c r="K426" s="8">
        <v>8.0530000000000008</v>
      </c>
      <c r="L426" s="13">
        <f t="shared" si="34"/>
        <v>-9.9243270065737729E-4</v>
      </c>
    </row>
    <row r="427" spans="2:12" ht="14.4" customHeight="1" x14ac:dyDescent="0.25">
      <c r="B427" s="15">
        <v>42552</v>
      </c>
      <c r="C427" s="6">
        <v>8268.9</v>
      </c>
      <c r="D427" s="13">
        <f t="shared" si="30"/>
        <v>1.2935945022233589E-2</v>
      </c>
      <c r="E427" s="7">
        <v>9.3800000000000008</v>
      </c>
      <c r="F427" s="13">
        <f t="shared" si="31"/>
        <v>-3.1880977683314943E-3</v>
      </c>
      <c r="G427" s="7">
        <v>10.55</v>
      </c>
      <c r="H427" s="13">
        <f t="shared" si="32"/>
        <v>4.76190476190483E-3</v>
      </c>
      <c r="I427" s="7">
        <v>6.64</v>
      </c>
      <c r="J427" s="13">
        <f t="shared" si="33"/>
        <v>1.9969278033794148E-2</v>
      </c>
      <c r="K427" s="8">
        <v>8.0399999999999991</v>
      </c>
      <c r="L427" s="13">
        <f t="shared" si="34"/>
        <v>-1.6143052278655998E-3</v>
      </c>
    </row>
    <row r="428" spans="2:12" ht="14.4" customHeight="1" x14ac:dyDescent="0.25">
      <c r="B428" s="15">
        <v>42555</v>
      </c>
      <c r="C428" s="6">
        <v>8255.9</v>
      </c>
      <c r="D428" s="13">
        <f t="shared" si="30"/>
        <v>-1.5721559094921938E-3</v>
      </c>
      <c r="E428" s="7">
        <v>9.4600000000000009</v>
      </c>
      <c r="F428" s="13">
        <f t="shared" si="31"/>
        <v>8.52878464818764E-3</v>
      </c>
      <c r="G428" s="7">
        <v>10.65</v>
      </c>
      <c r="H428" s="13">
        <f t="shared" si="32"/>
        <v>9.4786729857819566E-3</v>
      </c>
      <c r="I428" s="7">
        <v>6.47</v>
      </c>
      <c r="J428" s="13">
        <f t="shared" si="33"/>
        <v>-2.5602409638554209E-2</v>
      </c>
      <c r="K428" s="8">
        <v>8.0389999999999997</v>
      </c>
      <c r="L428" s="13">
        <f t="shared" si="34"/>
        <v>-1.2437810945266741E-4</v>
      </c>
    </row>
    <row r="429" spans="2:12" ht="14.4" customHeight="1" x14ac:dyDescent="0.25">
      <c r="B429" s="15">
        <v>42556</v>
      </c>
      <c r="C429" s="6">
        <v>8067.6</v>
      </c>
      <c r="D429" s="13">
        <f t="shared" si="30"/>
        <v>-2.2807931297617375E-2</v>
      </c>
      <c r="E429" s="7">
        <v>9.33</v>
      </c>
      <c r="F429" s="13">
        <f t="shared" si="31"/>
        <v>-1.3742071881606846E-2</v>
      </c>
      <c r="G429" s="7">
        <v>10.45</v>
      </c>
      <c r="H429" s="13">
        <f t="shared" si="32"/>
        <v>-1.8779342723004796E-2</v>
      </c>
      <c r="I429" s="7">
        <v>6.24</v>
      </c>
      <c r="J429" s="13">
        <f t="shared" si="33"/>
        <v>-3.5548686244203952E-2</v>
      </c>
      <c r="K429" s="8">
        <v>8</v>
      </c>
      <c r="L429" s="13">
        <f t="shared" si="34"/>
        <v>-4.8513496703569726E-3</v>
      </c>
    </row>
    <row r="430" spans="2:12" ht="14.4" customHeight="1" x14ac:dyDescent="0.25">
      <c r="B430" s="15">
        <v>42557</v>
      </c>
      <c r="C430" s="6">
        <v>7926.2</v>
      </c>
      <c r="D430" s="13">
        <f t="shared" si="30"/>
        <v>-1.7526897714314114E-2</v>
      </c>
      <c r="E430" s="7">
        <v>8.99</v>
      </c>
      <c r="F430" s="13">
        <f t="shared" si="31"/>
        <v>-3.6441586280814564E-2</v>
      </c>
      <c r="G430" s="7">
        <v>10.7</v>
      </c>
      <c r="H430" s="13">
        <f t="shared" si="32"/>
        <v>2.3923444976076555E-2</v>
      </c>
      <c r="I430" s="7">
        <v>6.15</v>
      </c>
      <c r="J430" s="13">
        <f t="shared" si="33"/>
        <v>-1.44230769230769E-2</v>
      </c>
      <c r="K430" s="8">
        <v>7.89</v>
      </c>
      <c r="L430" s="13">
        <f t="shared" si="34"/>
        <v>-1.375000000000004E-2</v>
      </c>
    </row>
    <row r="431" spans="2:12" ht="14.4" customHeight="1" x14ac:dyDescent="0.25">
      <c r="B431" s="15">
        <v>42558</v>
      </c>
      <c r="C431" s="6">
        <v>8008.2</v>
      </c>
      <c r="D431" s="13">
        <f t="shared" si="30"/>
        <v>1.034543665312508E-2</v>
      </c>
      <c r="E431" s="7">
        <v>9.0500000000000007</v>
      </c>
      <c r="F431" s="13">
        <f t="shared" si="31"/>
        <v>6.6740823136819238E-3</v>
      </c>
      <c r="G431" s="7">
        <v>10.6</v>
      </c>
      <c r="H431" s="13">
        <f t="shared" si="32"/>
        <v>-9.3457943925233326E-3</v>
      </c>
      <c r="I431" s="7">
        <v>6.28</v>
      </c>
      <c r="J431" s="13">
        <f t="shared" si="33"/>
        <v>2.1138211382113803E-2</v>
      </c>
      <c r="K431" s="8">
        <v>7</v>
      </c>
      <c r="L431" s="13">
        <f t="shared" si="34"/>
        <v>-0.11280101394169832</v>
      </c>
    </row>
    <row r="432" spans="2:12" ht="14.4" customHeight="1" x14ac:dyDescent="0.25">
      <c r="B432" s="15">
        <v>42559</v>
      </c>
      <c r="C432" s="6">
        <v>8185.9</v>
      </c>
      <c r="D432" s="13">
        <f t="shared" si="30"/>
        <v>2.2189755500611849E-2</v>
      </c>
      <c r="E432" s="7">
        <v>9.3000000000000007</v>
      </c>
      <c r="F432" s="13">
        <f t="shared" si="31"/>
        <v>2.7624309392265192E-2</v>
      </c>
      <c r="G432" s="7">
        <v>10.97</v>
      </c>
      <c r="H432" s="13">
        <f t="shared" si="32"/>
        <v>3.4905660377358587E-2</v>
      </c>
      <c r="I432" s="7">
        <v>6.35</v>
      </c>
      <c r="J432" s="13">
        <f t="shared" si="33"/>
        <v>1.1146496815286528E-2</v>
      </c>
      <c r="K432" s="8">
        <v>7.19</v>
      </c>
      <c r="L432" s="13">
        <f t="shared" si="34"/>
        <v>2.7142857142857198E-2</v>
      </c>
    </row>
    <row r="433" spans="2:12" ht="14.4" customHeight="1" x14ac:dyDescent="0.25">
      <c r="B433" s="15">
        <v>42562</v>
      </c>
      <c r="C433" s="6">
        <v>8305.1</v>
      </c>
      <c r="D433" s="13">
        <f t="shared" si="30"/>
        <v>1.4561624256343313E-2</v>
      </c>
      <c r="E433" s="7">
        <v>9.5</v>
      </c>
      <c r="F433" s="13">
        <f t="shared" si="31"/>
        <v>2.1505376344085943E-2</v>
      </c>
      <c r="G433" s="7">
        <v>11.2</v>
      </c>
      <c r="H433" s="13">
        <f t="shared" si="32"/>
        <v>2.0966271649954297E-2</v>
      </c>
      <c r="I433" s="7">
        <v>6.42</v>
      </c>
      <c r="J433" s="13">
        <f t="shared" si="33"/>
        <v>1.1023622047244139E-2</v>
      </c>
      <c r="K433" s="8">
        <v>6.37</v>
      </c>
      <c r="L433" s="13">
        <f t="shared" si="34"/>
        <v>-0.11404728789986095</v>
      </c>
    </row>
    <row r="434" spans="2:12" ht="14.4" customHeight="1" x14ac:dyDescent="0.25">
      <c r="B434" s="15">
        <v>42563</v>
      </c>
      <c r="C434" s="6">
        <v>8506</v>
      </c>
      <c r="D434" s="13">
        <f t="shared" si="30"/>
        <v>2.4189955569469318E-2</v>
      </c>
      <c r="E434" s="7">
        <v>9.6300000000000008</v>
      </c>
      <c r="F434" s="13">
        <f t="shared" si="31"/>
        <v>1.3684210526315872E-2</v>
      </c>
      <c r="G434" s="7">
        <v>11.33</v>
      </c>
      <c r="H434" s="13">
        <f t="shared" si="32"/>
        <v>1.1607142857142927E-2</v>
      </c>
      <c r="I434" s="7">
        <v>6.4</v>
      </c>
      <c r="J434" s="13">
        <f t="shared" si="33"/>
        <v>-3.1152647975077217E-3</v>
      </c>
      <c r="K434" s="8">
        <v>6.41</v>
      </c>
      <c r="L434" s="13">
        <f t="shared" si="34"/>
        <v>6.2794348508634279E-3</v>
      </c>
    </row>
    <row r="435" spans="2:12" ht="14.4" customHeight="1" x14ac:dyDescent="0.25">
      <c r="B435" s="15">
        <v>42564</v>
      </c>
      <c r="C435" s="6">
        <v>8473.9</v>
      </c>
      <c r="D435" s="13">
        <f t="shared" si="30"/>
        <v>-3.7738067246649853E-3</v>
      </c>
      <c r="E435" s="7">
        <v>9.81</v>
      </c>
      <c r="F435" s="13">
        <f t="shared" si="31"/>
        <v>1.8691588785046696E-2</v>
      </c>
      <c r="G435" s="7">
        <v>11.26</v>
      </c>
      <c r="H435" s="13">
        <f t="shared" si="32"/>
        <v>-6.1782877316858146E-3</v>
      </c>
      <c r="I435" s="7">
        <v>6.57</v>
      </c>
      <c r="J435" s="13">
        <f t="shared" si="33"/>
        <v>2.6562499999999989E-2</v>
      </c>
      <c r="K435" s="8">
        <v>6.36</v>
      </c>
      <c r="L435" s="13">
        <f t="shared" si="34"/>
        <v>-7.8003120124804717E-3</v>
      </c>
    </row>
    <row r="436" spans="2:12" ht="14.4" customHeight="1" x14ac:dyDescent="0.25">
      <c r="B436" s="15">
        <v>42565</v>
      </c>
      <c r="C436" s="6">
        <v>8552.2999999999993</v>
      </c>
      <c r="D436" s="13">
        <f t="shared" si="30"/>
        <v>9.2519383046766705E-3</v>
      </c>
      <c r="E436" s="7">
        <v>9.75</v>
      </c>
      <c r="F436" s="13">
        <f t="shared" si="31"/>
        <v>-6.1162079510703867E-3</v>
      </c>
      <c r="G436" s="7">
        <v>11.25</v>
      </c>
      <c r="H436" s="13">
        <f t="shared" si="32"/>
        <v>-8.8809946714030078E-4</v>
      </c>
      <c r="I436" s="7">
        <v>6.6</v>
      </c>
      <c r="J436" s="13">
        <f t="shared" si="33"/>
        <v>4.5662100456620031E-3</v>
      </c>
      <c r="K436" s="8">
        <v>6.34</v>
      </c>
      <c r="L436" s="13">
        <f t="shared" si="34"/>
        <v>-3.1446540880503871E-3</v>
      </c>
    </row>
    <row r="437" spans="2:12" ht="14.4" customHeight="1" x14ac:dyDescent="0.25">
      <c r="B437" s="15">
        <v>42566</v>
      </c>
      <c r="C437" s="6">
        <v>8531</v>
      </c>
      <c r="D437" s="13">
        <f t="shared" si="30"/>
        <v>-2.4905580954830016E-3</v>
      </c>
      <c r="E437" s="7">
        <v>9.7899999999999991</v>
      </c>
      <c r="F437" s="13">
        <f t="shared" si="31"/>
        <v>4.102564102564015E-3</v>
      </c>
      <c r="G437" s="7">
        <v>11.14</v>
      </c>
      <c r="H437" s="13">
        <f t="shared" si="32"/>
        <v>-9.7777777777777273E-3</v>
      </c>
      <c r="I437" s="7">
        <v>6.61</v>
      </c>
      <c r="J437" s="13">
        <f t="shared" si="33"/>
        <v>1.5151515151516175E-3</v>
      </c>
      <c r="K437" s="8">
        <v>6.16</v>
      </c>
      <c r="L437" s="13">
        <f t="shared" si="34"/>
        <v>-2.8391167192428977E-2</v>
      </c>
    </row>
    <row r="438" spans="2:12" ht="14.4" customHeight="1" x14ac:dyDescent="0.25">
      <c r="B438" s="15">
        <v>42569</v>
      </c>
      <c r="C438" s="6">
        <v>8524.4</v>
      </c>
      <c r="D438" s="13">
        <f t="shared" si="30"/>
        <v>-7.7364904466069209E-4</v>
      </c>
      <c r="E438" s="7">
        <v>9.8000000000000007</v>
      </c>
      <c r="F438" s="13">
        <f t="shared" si="31"/>
        <v>1.0214504596528667E-3</v>
      </c>
      <c r="G438" s="7">
        <v>11.2</v>
      </c>
      <c r="H438" s="13">
        <f t="shared" si="32"/>
        <v>5.3859964093356119E-3</v>
      </c>
      <c r="I438" s="7">
        <v>6.67</v>
      </c>
      <c r="J438" s="13">
        <f t="shared" si="33"/>
        <v>9.077155824508262E-3</v>
      </c>
      <c r="K438" s="8">
        <v>6.15</v>
      </c>
      <c r="L438" s="13">
        <f t="shared" si="34"/>
        <v>-1.6233766233765888E-3</v>
      </c>
    </row>
    <row r="439" spans="2:12" ht="14.4" customHeight="1" x14ac:dyDescent="0.25">
      <c r="B439" s="15">
        <v>42570</v>
      </c>
      <c r="C439" s="6">
        <v>8485.2000000000007</v>
      </c>
      <c r="D439" s="13">
        <f t="shared" si="30"/>
        <v>-4.598564121814897E-3</v>
      </c>
      <c r="E439" s="7">
        <v>9.86</v>
      </c>
      <c r="F439" s="13">
        <f t="shared" si="31"/>
        <v>6.1224489795917054E-3</v>
      </c>
      <c r="G439" s="7">
        <v>11.38</v>
      </c>
      <c r="H439" s="13">
        <f t="shared" si="32"/>
        <v>1.6071428571428705E-2</v>
      </c>
      <c r="I439" s="7">
        <v>6.76</v>
      </c>
      <c r="J439" s="13">
        <f t="shared" si="33"/>
        <v>1.3493253373313321E-2</v>
      </c>
      <c r="K439" s="8">
        <v>6.33</v>
      </c>
      <c r="L439" s="13">
        <f t="shared" si="34"/>
        <v>2.9268292682926782E-2</v>
      </c>
    </row>
    <row r="440" spans="2:12" ht="14.4" customHeight="1" x14ac:dyDescent="0.25">
      <c r="B440" s="15">
        <v>42571</v>
      </c>
      <c r="C440" s="6">
        <v>8575.5</v>
      </c>
      <c r="D440" s="13">
        <f t="shared" si="30"/>
        <v>1.0642059114693733E-2</v>
      </c>
      <c r="E440" s="7">
        <v>10.02</v>
      </c>
      <c r="F440" s="13">
        <f t="shared" si="31"/>
        <v>1.6227180527383381E-2</v>
      </c>
      <c r="G440" s="7">
        <v>11.43</v>
      </c>
      <c r="H440" s="13">
        <f t="shared" si="32"/>
        <v>4.3936731107204682E-3</v>
      </c>
      <c r="I440" s="7">
        <v>6.72</v>
      </c>
      <c r="J440" s="13">
        <f t="shared" si="33"/>
        <v>-5.9171597633136145E-3</v>
      </c>
      <c r="K440" s="8">
        <v>6.3250000000000002</v>
      </c>
      <c r="L440" s="13">
        <f t="shared" si="34"/>
        <v>-7.8988941548181573E-4</v>
      </c>
    </row>
    <row r="441" spans="2:12" ht="14.4" customHeight="1" x14ac:dyDescent="0.25">
      <c r="B441" s="15">
        <v>42572</v>
      </c>
      <c r="C441" s="6">
        <v>8583.6</v>
      </c>
      <c r="D441" s="13">
        <f t="shared" si="30"/>
        <v>9.445513381144381E-4</v>
      </c>
      <c r="E441" s="7">
        <v>10.11</v>
      </c>
      <c r="F441" s="13">
        <f t="shared" si="31"/>
        <v>8.9820359281436984E-3</v>
      </c>
      <c r="G441" s="7">
        <v>11.7</v>
      </c>
      <c r="H441" s="13">
        <f t="shared" si="32"/>
        <v>2.3622047244094453E-2</v>
      </c>
      <c r="I441" s="7">
        <v>6.65</v>
      </c>
      <c r="J441" s="13">
        <f t="shared" si="33"/>
        <v>-1.0416666666666578E-2</v>
      </c>
      <c r="K441" s="8">
        <v>6.47</v>
      </c>
      <c r="L441" s="13">
        <f t="shared" si="34"/>
        <v>2.2924901185770685E-2</v>
      </c>
    </row>
    <row r="442" spans="2:12" ht="14.4" customHeight="1" x14ac:dyDescent="0.25">
      <c r="B442" s="15">
        <v>42573</v>
      </c>
      <c r="C442" s="6">
        <v>8599.9</v>
      </c>
      <c r="D442" s="13">
        <f t="shared" si="30"/>
        <v>1.8989701290832834E-3</v>
      </c>
      <c r="E442" s="7">
        <v>10.1</v>
      </c>
      <c r="F442" s="13">
        <f t="shared" si="31"/>
        <v>-9.8911968348168022E-4</v>
      </c>
      <c r="G442" s="7">
        <v>11.46</v>
      </c>
      <c r="H442" s="13">
        <f t="shared" si="32"/>
        <v>-2.0512820512820381E-2</v>
      </c>
      <c r="I442" s="7">
        <v>6.65</v>
      </c>
      <c r="J442" s="13">
        <f t="shared" si="33"/>
        <v>0</v>
      </c>
      <c r="K442" s="8">
        <v>6.56</v>
      </c>
      <c r="L442" s="13">
        <f t="shared" si="34"/>
        <v>1.3910355486862421E-2</v>
      </c>
    </row>
    <row r="443" spans="2:12" ht="14.4" customHeight="1" x14ac:dyDescent="0.25">
      <c r="B443" s="15">
        <v>42576</v>
      </c>
      <c r="C443" s="6">
        <v>8575.7000000000007</v>
      </c>
      <c r="D443" s="13">
        <f t="shared" si="30"/>
        <v>-2.8139862091418398E-3</v>
      </c>
      <c r="E443" s="7">
        <v>10.17</v>
      </c>
      <c r="F443" s="13">
        <f t="shared" si="31"/>
        <v>6.9306930693069594E-3</v>
      </c>
      <c r="G443" s="7">
        <v>11.29</v>
      </c>
      <c r="H443" s="13">
        <f t="shared" si="32"/>
        <v>-1.4834205933682522E-2</v>
      </c>
      <c r="I443" s="7">
        <v>6.7</v>
      </c>
      <c r="J443" s="13">
        <f t="shared" si="33"/>
        <v>7.5187969924811757E-3</v>
      </c>
      <c r="K443" s="8">
        <v>6.56</v>
      </c>
      <c r="L443" s="13">
        <f t="shared" si="34"/>
        <v>0</v>
      </c>
    </row>
    <row r="444" spans="2:12" ht="14.4" customHeight="1" x14ac:dyDescent="0.25">
      <c r="B444" s="15">
        <v>42577</v>
      </c>
      <c r="C444" s="6">
        <v>8560.2000000000007</v>
      </c>
      <c r="D444" s="13">
        <f t="shared" si="30"/>
        <v>-1.8074326294063457E-3</v>
      </c>
      <c r="E444" s="7">
        <v>10.18</v>
      </c>
      <c r="F444" s="13">
        <f t="shared" si="31"/>
        <v>9.8328416912485611E-4</v>
      </c>
      <c r="G444" s="7">
        <v>11.39</v>
      </c>
      <c r="H444" s="13">
        <f t="shared" si="32"/>
        <v>8.8573959255980016E-3</v>
      </c>
      <c r="I444" s="7">
        <v>6.6870000000000003</v>
      </c>
      <c r="J444" s="13">
        <f t="shared" si="33"/>
        <v>-1.9402985074626717E-3</v>
      </c>
      <c r="K444" s="8">
        <v>6.4850000000000003</v>
      </c>
      <c r="L444" s="13">
        <f t="shared" si="34"/>
        <v>-1.1432926829268185E-2</v>
      </c>
    </row>
    <row r="445" spans="2:12" ht="14.4" customHeight="1" x14ac:dyDescent="0.25">
      <c r="B445" s="15">
        <v>42578</v>
      </c>
      <c r="C445" s="6">
        <v>8661.4</v>
      </c>
      <c r="D445" s="13">
        <f t="shared" si="30"/>
        <v>1.1822153687997815E-2</v>
      </c>
      <c r="E445" s="7">
        <v>10.24</v>
      </c>
      <c r="F445" s="13">
        <f t="shared" si="31"/>
        <v>5.8939096267191064E-3</v>
      </c>
      <c r="G445" s="7">
        <v>11.51</v>
      </c>
      <c r="H445" s="13">
        <f t="shared" si="32"/>
        <v>1.0535557506584654E-2</v>
      </c>
      <c r="I445" s="7">
        <v>6.78</v>
      </c>
      <c r="J445" s="13">
        <f t="shared" si="33"/>
        <v>1.390758187528039E-2</v>
      </c>
      <c r="K445" s="8">
        <v>6.5640000000000001</v>
      </c>
      <c r="L445" s="13">
        <f t="shared" si="34"/>
        <v>1.218195836545871E-2</v>
      </c>
    </row>
    <row r="446" spans="2:12" ht="14.4" customHeight="1" x14ac:dyDescent="0.25">
      <c r="B446" s="15">
        <v>42579</v>
      </c>
      <c r="C446" s="6">
        <v>8479.2000000000007</v>
      </c>
      <c r="D446" s="13">
        <f t="shared" si="30"/>
        <v>-2.1035860253538565E-2</v>
      </c>
      <c r="E446" s="7">
        <v>10.11</v>
      </c>
      <c r="F446" s="13">
        <f t="shared" si="31"/>
        <v>-1.2695312500000076E-2</v>
      </c>
      <c r="G446" s="7">
        <v>11.69</v>
      </c>
      <c r="H446" s="13">
        <f t="shared" si="32"/>
        <v>1.563857515204168E-2</v>
      </c>
      <c r="I446" s="7">
        <v>7</v>
      </c>
      <c r="J446" s="13">
        <f t="shared" si="33"/>
        <v>3.2448377581120909E-2</v>
      </c>
      <c r="K446" s="8">
        <v>6.48</v>
      </c>
      <c r="L446" s="13">
        <f t="shared" si="34"/>
        <v>-1.2797074954296104E-2</v>
      </c>
    </row>
    <row r="447" spans="2:12" ht="14.4" customHeight="1" x14ac:dyDescent="0.25">
      <c r="B447" s="15">
        <v>42580</v>
      </c>
      <c r="C447" s="6">
        <v>8587.2000000000007</v>
      </c>
      <c r="D447" s="13">
        <f t="shared" si="30"/>
        <v>1.2737050665157089E-2</v>
      </c>
      <c r="E447" s="7">
        <v>10.24</v>
      </c>
      <c r="F447" s="13">
        <f t="shared" si="31"/>
        <v>1.2858555885262194E-2</v>
      </c>
      <c r="G447" s="7">
        <v>11.97</v>
      </c>
      <c r="H447" s="13">
        <f t="shared" si="32"/>
        <v>2.3952095808383332E-2</v>
      </c>
      <c r="I447" s="7">
        <v>7.0739999999999998</v>
      </c>
      <c r="J447" s="13">
        <f t="shared" si="33"/>
        <v>1.0571428571428549E-2</v>
      </c>
      <c r="K447" s="8">
        <v>6.47</v>
      </c>
      <c r="L447" s="13">
        <f t="shared" si="34"/>
        <v>-1.5432098765433139E-3</v>
      </c>
    </row>
    <row r="448" spans="2:12" ht="14.4" customHeight="1" x14ac:dyDescent="0.25">
      <c r="B448" s="15">
        <v>42583</v>
      </c>
      <c r="C448" s="6">
        <v>8513.4</v>
      </c>
      <c r="D448" s="13">
        <f t="shared" si="30"/>
        <v>-8.5941866964786059E-3</v>
      </c>
      <c r="E448" s="7">
        <v>10.220000000000001</v>
      </c>
      <c r="F448" s="13">
        <f t="shared" si="31"/>
        <v>-1.9531249999999584E-3</v>
      </c>
      <c r="G448" s="7">
        <v>11.78</v>
      </c>
      <c r="H448" s="13">
        <f t="shared" si="32"/>
        <v>-1.587301587301598E-2</v>
      </c>
      <c r="I448" s="7">
        <v>6.9619999999999997</v>
      </c>
      <c r="J448" s="13">
        <f t="shared" si="33"/>
        <v>-1.5832626519649434E-2</v>
      </c>
      <c r="K448" s="8">
        <v>6.28</v>
      </c>
      <c r="L448" s="13">
        <f t="shared" si="34"/>
        <v>-2.9366306027820636E-2</v>
      </c>
    </row>
    <row r="449" spans="2:12" ht="14.4" customHeight="1" x14ac:dyDescent="0.25">
      <c r="B449" s="15">
        <v>42584</v>
      </c>
      <c r="C449" s="6">
        <v>8277.2999999999993</v>
      </c>
      <c r="D449" s="13">
        <f t="shared" si="30"/>
        <v>-2.7732750722390627E-2</v>
      </c>
      <c r="E449" s="7">
        <v>10.01</v>
      </c>
      <c r="F449" s="13">
        <f t="shared" si="31"/>
        <v>-2.0547945205479534E-2</v>
      </c>
      <c r="G449" s="7">
        <v>11.75</v>
      </c>
      <c r="H449" s="13">
        <f t="shared" si="32"/>
        <v>-2.5466893039048696E-3</v>
      </c>
      <c r="I449" s="7">
        <v>6.9139999999999997</v>
      </c>
      <c r="J449" s="13">
        <f t="shared" si="33"/>
        <v>-6.8945705257110086E-3</v>
      </c>
      <c r="K449" s="8">
        <v>6.1</v>
      </c>
      <c r="L449" s="13">
        <f t="shared" si="34"/>
        <v>-2.8662420382165699E-2</v>
      </c>
    </row>
    <row r="450" spans="2:12" ht="14.4" customHeight="1" x14ac:dyDescent="0.25">
      <c r="B450" s="15">
        <v>42585</v>
      </c>
      <c r="C450" s="6">
        <v>8263.5</v>
      </c>
      <c r="D450" s="13">
        <f t="shared" si="30"/>
        <v>-1.6672103222064288E-3</v>
      </c>
      <c r="E450" s="7">
        <v>10.02</v>
      </c>
      <c r="F450" s="13">
        <f t="shared" si="31"/>
        <v>9.9900099900097775E-4</v>
      </c>
      <c r="G450" s="7">
        <v>11.66</v>
      </c>
      <c r="H450" s="13">
        <f t="shared" si="32"/>
        <v>-7.6595744680850947E-3</v>
      </c>
      <c r="I450" s="7">
        <v>6.7549999999999999</v>
      </c>
      <c r="J450" s="13">
        <f t="shared" si="33"/>
        <v>-2.2996818050332633E-2</v>
      </c>
      <c r="K450" s="8">
        <v>6.05</v>
      </c>
      <c r="L450" s="13">
        <f t="shared" si="34"/>
        <v>-8.1967213114753808E-3</v>
      </c>
    </row>
    <row r="451" spans="2:12" ht="14.4" customHeight="1" x14ac:dyDescent="0.25">
      <c r="B451" s="15">
        <v>42586</v>
      </c>
      <c r="C451" s="6">
        <v>8385.5</v>
      </c>
      <c r="D451" s="13">
        <f t="shared" si="30"/>
        <v>1.4763719973376898E-2</v>
      </c>
      <c r="E451" s="7">
        <v>10.19</v>
      </c>
      <c r="F451" s="13">
        <f t="shared" si="31"/>
        <v>1.6966067864271451E-2</v>
      </c>
      <c r="G451" s="7">
        <v>11.57</v>
      </c>
      <c r="H451" s="13">
        <f t="shared" si="32"/>
        <v>-7.7186963979416689E-3</v>
      </c>
      <c r="I451" s="7">
        <v>6.7439999999999998</v>
      </c>
      <c r="J451" s="13">
        <f t="shared" si="33"/>
        <v>-1.6284233900814391E-3</v>
      </c>
      <c r="K451" s="8">
        <v>6.1</v>
      </c>
      <c r="L451" s="13">
        <f t="shared" si="34"/>
        <v>8.2644628099173261E-3</v>
      </c>
    </row>
    <row r="452" spans="2:12" ht="14.4" customHeight="1" x14ac:dyDescent="0.25">
      <c r="B452" s="15">
        <v>42587</v>
      </c>
      <c r="C452" s="6">
        <v>8539.4</v>
      </c>
      <c r="D452" s="13">
        <f t="shared" si="30"/>
        <v>1.8353109534315144E-2</v>
      </c>
      <c r="E452" s="7">
        <v>10.27</v>
      </c>
      <c r="F452" s="13">
        <f t="shared" si="31"/>
        <v>7.8508341511285655E-3</v>
      </c>
      <c r="G452" s="7">
        <v>11.75</v>
      </c>
      <c r="H452" s="13">
        <f t="shared" si="32"/>
        <v>1.555747623163351E-2</v>
      </c>
      <c r="I452" s="7">
        <v>6.75</v>
      </c>
      <c r="J452" s="13">
        <f t="shared" si="33"/>
        <v>8.8967971530252488E-4</v>
      </c>
      <c r="K452" s="8">
        <v>6.1</v>
      </c>
      <c r="L452" s="13">
        <f t="shared" si="34"/>
        <v>0</v>
      </c>
    </row>
    <row r="453" spans="2:12" ht="14.4" customHeight="1" x14ac:dyDescent="0.25">
      <c r="B453" s="15">
        <v>42590</v>
      </c>
      <c r="C453" s="6">
        <v>8562.5</v>
      </c>
      <c r="D453" s="13">
        <f t="shared" si="30"/>
        <v>2.7051080872192851E-3</v>
      </c>
      <c r="E453" s="7">
        <v>10.199999999999999</v>
      </c>
      <c r="F453" s="13">
        <f t="shared" si="31"/>
        <v>-6.8159688412853248E-3</v>
      </c>
      <c r="G453" s="7">
        <v>11.7</v>
      </c>
      <c r="H453" s="13">
        <f t="shared" si="32"/>
        <v>-4.255319148936231E-3</v>
      </c>
      <c r="I453" s="7">
        <v>6.72</v>
      </c>
      <c r="J453" s="13">
        <f t="shared" si="33"/>
        <v>-4.4444444444444809E-3</v>
      </c>
      <c r="K453" s="8">
        <v>6.173</v>
      </c>
      <c r="L453" s="13">
        <f t="shared" si="34"/>
        <v>1.1967213114754164E-2</v>
      </c>
    </row>
    <row r="454" spans="2:12" ht="14.4" customHeight="1" x14ac:dyDescent="0.25">
      <c r="B454" s="15">
        <v>42591</v>
      </c>
      <c r="C454" s="6">
        <v>8665.4</v>
      </c>
      <c r="D454" s="13">
        <f t="shared" si="30"/>
        <v>1.201751824817514E-2</v>
      </c>
      <c r="E454" s="7">
        <v>10.3</v>
      </c>
      <c r="F454" s="13">
        <f t="shared" si="31"/>
        <v>9.8039215686275914E-3</v>
      </c>
      <c r="G454" s="7">
        <v>11.96</v>
      </c>
      <c r="H454" s="13">
        <f t="shared" si="32"/>
        <v>2.2222222222222358E-2</v>
      </c>
      <c r="I454" s="7">
        <v>6.7830000000000004</v>
      </c>
      <c r="J454" s="13">
        <f t="shared" si="33"/>
        <v>9.3750000000000916E-3</v>
      </c>
      <c r="K454" s="8">
        <v>6.25</v>
      </c>
      <c r="L454" s="13">
        <f t="shared" si="34"/>
        <v>1.2473675684432198E-2</v>
      </c>
    </row>
    <row r="455" spans="2:12" ht="14.4" customHeight="1" x14ac:dyDescent="0.25">
      <c r="B455" s="15">
        <v>42592</v>
      </c>
      <c r="C455" s="6">
        <v>8658.9</v>
      </c>
      <c r="D455" s="13">
        <f t="shared" si="30"/>
        <v>-7.5010963140766736E-4</v>
      </c>
      <c r="E455" s="7">
        <v>10.34</v>
      </c>
      <c r="F455" s="13">
        <f t="shared" si="31"/>
        <v>3.883495145630985E-3</v>
      </c>
      <c r="G455" s="7">
        <v>11.94</v>
      </c>
      <c r="H455" s="13">
        <f t="shared" si="32"/>
        <v>-1.672240802675698E-3</v>
      </c>
      <c r="I455" s="7">
        <v>6.77</v>
      </c>
      <c r="J455" s="13">
        <f t="shared" si="33"/>
        <v>-1.9165560961227758E-3</v>
      </c>
      <c r="K455" s="8">
        <v>6.25</v>
      </c>
      <c r="L455" s="13">
        <f t="shared" si="34"/>
        <v>0</v>
      </c>
    </row>
    <row r="456" spans="2:12" ht="14.4" customHeight="1" x14ac:dyDescent="0.25">
      <c r="B456" s="15">
        <v>42593</v>
      </c>
      <c r="C456" s="6">
        <v>8719.5</v>
      </c>
      <c r="D456" s="13">
        <f t="shared" si="30"/>
        <v>6.9985794962409047E-3</v>
      </c>
      <c r="E456" s="7">
        <v>10.32</v>
      </c>
      <c r="F456" s="13">
        <f t="shared" si="31"/>
        <v>-1.9342359767891271E-3</v>
      </c>
      <c r="G456" s="7">
        <v>11.94</v>
      </c>
      <c r="H456" s="13">
        <f t="shared" si="32"/>
        <v>0</v>
      </c>
      <c r="I456" s="7">
        <v>6.6920000000000002</v>
      </c>
      <c r="J456" s="13">
        <f t="shared" si="33"/>
        <v>-1.152141802067938E-2</v>
      </c>
      <c r="K456" s="8">
        <v>6.3369999999999997</v>
      </c>
      <c r="L456" s="13">
        <f t="shared" si="34"/>
        <v>1.3919999999999958E-2</v>
      </c>
    </row>
    <row r="457" spans="2:12" ht="14.4" customHeight="1" x14ac:dyDescent="0.25">
      <c r="B457" s="15">
        <v>42594</v>
      </c>
      <c r="C457" s="6">
        <v>8716.4</v>
      </c>
      <c r="D457" s="13">
        <f t="shared" si="30"/>
        <v>-3.5552497276224138E-4</v>
      </c>
      <c r="E457" s="7">
        <v>10.45</v>
      </c>
      <c r="F457" s="13">
        <f t="shared" si="31"/>
        <v>1.2596899224806104E-2</v>
      </c>
      <c r="G457" s="7">
        <v>12.21</v>
      </c>
      <c r="H457" s="13">
        <f t="shared" si="32"/>
        <v>2.2613065326633281E-2</v>
      </c>
      <c r="I457" s="7">
        <v>6.71</v>
      </c>
      <c r="J457" s="13">
        <f t="shared" si="33"/>
        <v>2.6897788404064244E-3</v>
      </c>
      <c r="K457" s="8">
        <v>6.3</v>
      </c>
      <c r="L457" s="13">
        <f t="shared" si="34"/>
        <v>-5.8387249487138904E-3</v>
      </c>
    </row>
    <row r="458" spans="2:12" ht="14.4" customHeight="1" x14ac:dyDescent="0.25">
      <c r="B458" s="15">
        <v>42597</v>
      </c>
      <c r="C458" s="6">
        <v>8720.6</v>
      </c>
      <c r="D458" s="13">
        <f t="shared" si="30"/>
        <v>4.8185030517194341E-4</v>
      </c>
      <c r="E458" s="7">
        <v>10.45</v>
      </c>
      <c r="F458" s="13">
        <f t="shared" si="31"/>
        <v>0</v>
      </c>
      <c r="G458" s="7">
        <v>12.16</v>
      </c>
      <c r="H458" s="13">
        <f t="shared" si="32"/>
        <v>-4.0950040950041532E-3</v>
      </c>
      <c r="I458" s="7">
        <v>6.6790000000000003</v>
      </c>
      <c r="J458" s="13">
        <f t="shared" si="33"/>
        <v>-4.61997019374064E-3</v>
      </c>
      <c r="K458" s="8">
        <v>6.4</v>
      </c>
      <c r="L458" s="13">
        <f t="shared" si="34"/>
        <v>1.5873015873015959E-2</v>
      </c>
    </row>
    <row r="459" spans="2:12" ht="14.4" customHeight="1" x14ac:dyDescent="0.25">
      <c r="B459" s="15">
        <v>42598</v>
      </c>
      <c r="C459" s="6">
        <v>8621.7000000000007</v>
      </c>
      <c r="D459" s="13">
        <f t="shared" si="30"/>
        <v>-1.1340962777790477E-2</v>
      </c>
      <c r="E459" s="7">
        <v>10.41</v>
      </c>
      <c r="F459" s="13">
        <f t="shared" si="31"/>
        <v>-3.8277511961721674E-3</v>
      </c>
      <c r="G459" s="7">
        <v>11.94</v>
      </c>
      <c r="H459" s="13">
        <f t="shared" si="32"/>
        <v>-1.8092105263157948E-2</v>
      </c>
      <c r="I459" s="7">
        <v>6.6369999999999996</v>
      </c>
      <c r="J459" s="13">
        <f t="shared" si="33"/>
        <v>-6.2883665219345261E-3</v>
      </c>
      <c r="K459" s="8">
        <v>6.43</v>
      </c>
      <c r="L459" s="13">
        <f t="shared" si="34"/>
        <v>4.6874999999999001E-3</v>
      </c>
    </row>
    <row r="460" spans="2:12" ht="14.4" customHeight="1" x14ac:dyDescent="0.25">
      <c r="B460" s="15">
        <v>42599</v>
      </c>
      <c r="C460" s="6">
        <v>8487</v>
      </c>
      <c r="D460" s="13">
        <f t="shared" si="30"/>
        <v>-1.562336894116018E-2</v>
      </c>
      <c r="E460" s="7">
        <v>10.27</v>
      </c>
      <c r="F460" s="13">
        <f t="shared" si="31"/>
        <v>-1.3448607108549527E-2</v>
      </c>
      <c r="G460" s="7">
        <v>11.91</v>
      </c>
      <c r="H460" s="13">
        <f t="shared" si="32"/>
        <v>-2.5125628140702985E-3</v>
      </c>
      <c r="I460" s="7">
        <v>6.5209999999999999</v>
      </c>
      <c r="J460" s="13">
        <f t="shared" si="33"/>
        <v>-1.7477776103661243E-2</v>
      </c>
      <c r="K460" s="8">
        <v>6.3049999999999997</v>
      </c>
      <c r="L460" s="13">
        <f t="shared" si="34"/>
        <v>-1.9440124416796267E-2</v>
      </c>
    </row>
    <row r="461" spans="2:12" ht="14.4" customHeight="1" x14ac:dyDescent="0.25">
      <c r="B461" s="15">
        <v>42600</v>
      </c>
      <c r="C461" s="6">
        <v>8550.1</v>
      </c>
      <c r="D461" s="13">
        <f t="shared" si="30"/>
        <v>7.434900435960924E-3</v>
      </c>
      <c r="E461" s="7">
        <v>10.4</v>
      </c>
      <c r="F461" s="13">
        <f t="shared" si="31"/>
        <v>1.2658227848101342E-2</v>
      </c>
      <c r="G461" s="7">
        <v>11.86</v>
      </c>
      <c r="H461" s="13">
        <f t="shared" si="32"/>
        <v>-4.1981528127624443E-3</v>
      </c>
      <c r="I461" s="7">
        <v>6.5990000000000002</v>
      </c>
      <c r="J461" s="13">
        <f t="shared" si="33"/>
        <v>1.196135562030368E-2</v>
      </c>
      <c r="K461" s="8">
        <v>6.42</v>
      </c>
      <c r="L461" s="13">
        <f t="shared" si="34"/>
        <v>1.8239492466296626E-2</v>
      </c>
    </row>
    <row r="462" spans="2:12" ht="14.4" customHeight="1" x14ac:dyDescent="0.25">
      <c r="B462" s="15">
        <v>42601</v>
      </c>
      <c r="C462" s="6">
        <v>8450.6</v>
      </c>
      <c r="D462" s="13">
        <f t="shared" si="30"/>
        <v>-1.1637290791920562E-2</v>
      </c>
      <c r="E462" s="7">
        <v>10.34</v>
      </c>
      <c r="F462" s="13">
        <f t="shared" si="31"/>
        <v>-5.7692307692308173E-3</v>
      </c>
      <c r="G462" s="7">
        <v>11.86</v>
      </c>
      <c r="H462" s="13">
        <f t="shared" si="32"/>
        <v>0</v>
      </c>
      <c r="I462" s="7">
        <v>6.6660000000000004</v>
      </c>
      <c r="J462" s="13">
        <f t="shared" si="33"/>
        <v>1.0153053492953503E-2</v>
      </c>
      <c r="K462" s="8">
        <v>6.53</v>
      </c>
      <c r="L462" s="13">
        <f t="shared" si="34"/>
        <v>1.7133956386292885E-2</v>
      </c>
    </row>
    <row r="463" spans="2:12" ht="14.4" customHeight="1" x14ac:dyDescent="0.25">
      <c r="B463" s="15">
        <v>42604</v>
      </c>
      <c r="C463" s="6">
        <v>8468</v>
      </c>
      <c r="D463" s="13">
        <f t="shared" si="30"/>
        <v>2.0590253946464908E-3</v>
      </c>
      <c r="E463" s="7">
        <v>10.35</v>
      </c>
      <c r="F463" s="13">
        <f t="shared" si="31"/>
        <v>9.6711798839456355E-4</v>
      </c>
      <c r="G463" s="7">
        <v>11.99</v>
      </c>
      <c r="H463" s="13">
        <f t="shared" si="32"/>
        <v>1.0961214165261449E-2</v>
      </c>
      <c r="I463" s="7">
        <v>6.6340000000000003</v>
      </c>
      <c r="J463" s="13">
        <f t="shared" si="33"/>
        <v>-4.8004800480048043E-3</v>
      </c>
      <c r="K463" s="8">
        <v>6.4989999999999997</v>
      </c>
      <c r="L463" s="13">
        <f t="shared" si="34"/>
        <v>-4.7473200612558322E-3</v>
      </c>
    </row>
    <row r="464" spans="2:12" ht="14.4" customHeight="1" x14ac:dyDescent="0.25">
      <c r="B464" s="15">
        <v>42605</v>
      </c>
      <c r="C464" s="6">
        <v>8580.9</v>
      </c>
      <c r="D464" s="13">
        <f t="shared" si="30"/>
        <v>1.3332546055739211E-2</v>
      </c>
      <c r="E464" s="7">
        <v>10.42</v>
      </c>
      <c r="F464" s="13">
        <f t="shared" si="31"/>
        <v>6.7632850241546166E-3</v>
      </c>
      <c r="G464" s="7">
        <v>12.05</v>
      </c>
      <c r="H464" s="13">
        <f t="shared" si="32"/>
        <v>5.0041701417848621E-3</v>
      </c>
      <c r="I464" s="7">
        <v>6.7050000000000001</v>
      </c>
      <c r="J464" s="13">
        <f t="shared" si="33"/>
        <v>1.0702441965631554E-2</v>
      </c>
      <c r="K464" s="8">
        <v>6.44</v>
      </c>
      <c r="L464" s="13">
        <f t="shared" si="34"/>
        <v>-9.0783197414985809E-3</v>
      </c>
    </row>
    <row r="465" spans="2:12" ht="14.4" customHeight="1" x14ac:dyDescent="0.25">
      <c r="B465" s="15">
        <v>42606</v>
      </c>
      <c r="C465" s="6">
        <v>8655.5</v>
      </c>
      <c r="D465" s="13">
        <f t="shared" si="30"/>
        <v>8.6937267652577657E-3</v>
      </c>
      <c r="E465" s="7">
        <v>10.44</v>
      </c>
      <c r="F465" s="13">
        <f t="shared" si="31"/>
        <v>1.9193857965450647E-3</v>
      </c>
      <c r="G465" s="7">
        <v>12.12</v>
      </c>
      <c r="H465" s="13">
        <f t="shared" si="32"/>
        <v>5.8091286307052703E-3</v>
      </c>
      <c r="I465" s="7">
        <v>6.73</v>
      </c>
      <c r="J465" s="13">
        <f t="shared" si="33"/>
        <v>3.7285607755406943E-3</v>
      </c>
      <c r="K465" s="8">
        <v>6.41</v>
      </c>
      <c r="L465" s="13">
        <f t="shared" si="34"/>
        <v>-4.6583850931677401E-3</v>
      </c>
    </row>
    <row r="466" spans="2:12" ht="14.4" customHeight="1" x14ac:dyDescent="0.25">
      <c r="B466" s="15">
        <v>42607</v>
      </c>
      <c r="C466" s="6">
        <v>8599.5</v>
      </c>
      <c r="D466" s="13">
        <f t="shared" si="30"/>
        <v>-6.4698746461787299E-3</v>
      </c>
      <c r="E466" s="7">
        <v>10.44</v>
      </c>
      <c r="F466" s="13">
        <f t="shared" si="31"/>
        <v>0</v>
      </c>
      <c r="G466" s="7">
        <v>12.19</v>
      </c>
      <c r="H466" s="13">
        <f t="shared" si="32"/>
        <v>5.7755775577557995E-3</v>
      </c>
      <c r="I466" s="7">
        <v>6.74</v>
      </c>
      <c r="J466" s="13">
        <f t="shared" si="33"/>
        <v>1.4858841010400871E-3</v>
      </c>
      <c r="K466" s="8">
        <v>6.4829999999999997</v>
      </c>
      <c r="L466" s="13">
        <f t="shared" si="34"/>
        <v>1.1388455538221452E-2</v>
      </c>
    </row>
    <row r="467" spans="2:12" ht="14.4" customHeight="1" x14ac:dyDescent="0.25">
      <c r="B467" s="15">
        <v>42608</v>
      </c>
      <c r="C467" s="6">
        <v>8659.5</v>
      </c>
      <c r="D467" s="13">
        <f t="shared" ref="D467:D530" si="35">(C467-C466)/C466</f>
        <v>6.9771498342926916E-3</v>
      </c>
      <c r="E467" s="7">
        <v>10.38</v>
      </c>
      <c r="F467" s="13">
        <f t="shared" ref="F467:F530" si="36">(E467-E466)/E466</f>
        <v>-5.7471264367814868E-3</v>
      </c>
      <c r="G467" s="7">
        <v>12.15</v>
      </c>
      <c r="H467" s="13">
        <f t="shared" ref="H467:H530" si="37">(G467-G466)/G466</f>
        <v>-3.2813781788350411E-3</v>
      </c>
      <c r="I467" s="7">
        <v>6.6109999999999998</v>
      </c>
      <c r="J467" s="13">
        <f t="shared" ref="J467:J530" si="38">(I467-I466)/I466</f>
        <v>-1.9139465875370985E-2</v>
      </c>
      <c r="K467" s="8">
        <v>6.5</v>
      </c>
      <c r="L467" s="13">
        <f t="shared" ref="L467:L530" si="39">(K467-K466)/K466</f>
        <v>2.6222427888323847E-3</v>
      </c>
    </row>
    <row r="468" spans="2:12" ht="14.4" customHeight="1" x14ac:dyDescent="0.25">
      <c r="B468" s="15">
        <v>42611</v>
      </c>
      <c r="C468" s="6">
        <v>8616.4</v>
      </c>
      <c r="D468" s="13">
        <f t="shared" si="35"/>
        <v>-4.9771926785611596E-3</v>
      </c>
      <c r="E468" s="7">
        <v>10.38</v>
      </c>
      <c r="F468" s="13">
        <f t="shared" si="36"/>
        <v>0</v>
      </c>
      <c r="G468" s="7">
        <v>12.2</v>
      </c>
      <c r="H468" s="13">
        <f t="shared" si="37"/>
        <v>4.1152263374484715E-3</v>
      </c>
      <c r="I468" s="7">
        <v>6.67</v>
      </c>
      <c r="J468" s="13">
        <f t="shared" si="38"/>
        <v>8.9245197398275852E-3</v>
      </c>
      <c r="K468" s="8">
        <v>6.38</v>
      </c>
      <c r="L468" s="13">
        <f t="shared" si="39"/>
        <v>-1.8461538461538477E-2</v>
      </c>
    </row>
    <row r="469" spans="2:12" ht="14.4" customHeight="1" x14ac:dyDescent="0.25">
      <c r="B469" s="15">
        <v>42612</v>
      </c>
      <c r="C469" s="6">
        <v>8685.4</v>
      </c>
      <c r="D469" s="13">
        <f t="shared" si="35"/>
        <v>8.0079847732231566E-3</v>
      </c>
      <c r="E469" s="7">
        <v>10.42</v>
      </c>
      <c r="F469" s="13">
        <f t="shared" si="36"/>
        <v>3.8535645472060833E-3</v>
      </c>
      <c r="G469" s="7">
        <v>12.31</v>
      </c>
      <c r="H469" s="13">
        <f t="shared" si="37"/>
        <v>9.0163934426230503E-3</v>
      </c>
      <c r="I469" s="7">
        <v>6.6050000000000004</v>
      </c>
      <c r="J469" s="13">
        <f t="shared" si="38"/>
        <v>-9.7451274362817843E-3</v>
      </c>
      <c r="K469" s="8">
        <v>6.34</v>
      </c>
      <c r="L469" s="13">
        <f t="shared" si="39"/>
        <v>-6.269592476489034E-3</v>
      </c>
    </row>
    <row r="470" spans="2:12" ht="14.4" customHeight="1" x14ac:dyDescent="0.25">
      <c r="B470" s="15">
        <v>42613</v>
      </c>
      <c r="C470" s="6">
        <v>8716.7999999999993</v>
      </c>
      <c r="D470" s="13">
        <f t="shared" si="35"/>
        <v>3.6152623943629123E-3</v>
      </c>
      <c r="E470" s="7">
        <v>10.42</v>
      </c>
      <c r="F470" s="13">
        <f t="shared" si="36"/>
        <v>0</v>
      </c>
      <c r="G470" s="7">
        <v>12.03</v>
      </c>
      <c r="H470" s="13">
        <f t="shared" si="37"/>
        <v>-2.2745735174654842E-2</v>
      </c>
      <c r="I470" s="7">
        <v>6.6520000000000001</v>
      </c>
      <c r="J470" s="13">
        <f t="shared" si="38"/>
        <v>7.1158213474639982E-3</v>
      </c>
      <c r="K470" s="8">
        <v>6.2930000000000001</v>
      </c>
      <c r="L470" s="13">
        <f t="shared" si="39"/>
        <v>-7.4132492113564213E-3</v>
      </c>
    </row>
    <row r="471" spans="2:12" ht="14.4" customHeight="1" x14ac:dyDescent="0.25">
      <c r="B471" s="15">
        <v>42614</v>
      </c>
      <c r="C471" s="6">
        <v>8762.7999999999993</v>
      </c>
      <c r="D471" s="13">
        <f t="shared" si="35"/>
        <v>5.2771659324522763E-3</v>
      </c>
      <c r="E471" s="7">
        <v>10.48</v>
      </c>
      <c r="F471" s="13">
        <f t="shared" si="36"/>
        <v>5.7581573896353646E-3</v>
      </c>
      <c r="G471" s="7">
        <v>12.14</v>
      </c>
      <c r="H471" s="13">
        <f t="shared" si="37"/>
        <v>9.1438071487947806E-3</v>
      </c>
      <c r="I471" s="7">
        <v>6.62</v>
      </c>
      <c r="J471" s="13">
        <f t="shared" si="38"/>
        <v>-4.8105832832230954E-3</v>
      </c>
      <c r="K471" s="8">
        <v>6.2290000000000001</v>
      </c>
      <c r="L471" s="13">
        <f t="shared" si="39"/>
        <v>-1.0170030192277142E-2</v>
      </c>
    </row>
    <row r="472" spans="2:12" ht="14.4" customHeight="1" x14ac:dyDescent="0.25">
      <c r="B472" s="15">
        <v>42615</v>
      </c>
      <c r="C472" s="6">
        <v>8908.9</v>
      </c>
      <c r="D472" s="13">
        <f t="shared" si="35"/>
        <v>1.6672753001323821E-2</v>
      </c>
      <c r="E472" s="7">
        <v>10.52</v>
      </c>
      <c r="F472" s="13">
        <f t="shared" si="36"/>
        <v>3.8167938931296893E-3</v>
      </c>
      <c r="G472" s="7">
        <v>12.08</v>
      </c>
      <c r="H472" s="13">
        <f t="shared" si="37"/>
        <v>-4.9423393739703864E-3</v>
      </c>
      <c r="I472" s="7">
        <v>6.6280000000000001</v>
      </c>
      <c r="J472" s="13">
        <f t="shared" si="38"/>
        <v>1.2084592145015117E-3</v>
      </c>
      <c r="K472" s="8">
        <v>6.29</v>
      </c>
      <c r="L472" s="13">
        <f t="shared" si="39"/>
        <v>9.7929041579707717E-3</v>
      </c>
    </row>
    <row r="473" spans="2:12" ht="14.4" customHeight="1" x14ac:dyDescent="0.25">
      <c r="B473" s="15">
        <v>42618</v>
      </c>
      <c r="C473" s="6">
        <v>8953.2999999999993</v>
      </c>
      <c r="D473" s="13">
        <f t="shared" si="35"/>
        <v>4.9837802646791008E-3</v>
      </c>
      <c r="E473" s="7">
        <v>10.5</v>
      </c>
      <c r="F473" s="13">
        <f t="shared" si="36"/>
        <v>-1.901140684410606E-3</v>
      </c>
      <c r="G473" s="7">
        <v>12</v>
      </c>
      <c r="H473" s="13">
        <f t="shared" si="37"/>
        <v>-6.6225165562913968E-3</v>
      </c>
      <c r="I473" s="7">
        <v>6.69</v>
      </c>
      <c r="J473" s="13">
        <f t="shared" si="38"/>
        <v>9.3542546771273796E-3</v>
      </c>
      <c r="K473" s="8">
        <v>6.3140000000000001</v>
      </c>
      <c r="L473" s="13">
        <f t="shared" si="39"/>
        <v>3.8155802861685249E-3</v>
      </c>
    </row>
    <row r="474" spans="2:12" ht="14.4" customHeight="1" x14ac:dyDescent="0.25">
      <c r="B474" s="15">
        <v>42619</v>
      </c>
      <c r="C474" s="6">
        <v>8899.5</v>
      </c>
      <c r="D474" s="13">
        <f t="shared" si="35"/>
        <v>-6.0089575910557309E-3</v>
      </c>
      <c r="E474" s="7">
        <v>10.34</v>
      </c>
      <c r="F474" s="13">
        <f t="shared" si="36"/>
        <v>-1.5238095238095252E-2</v>
      </c>
      <c r="G474" s="7">
        <v>11.88</v>
      </c>
      <c r="H474" s="13">
        <f t="shared" si="37"/>
        <v>-9.9999999999999343E-3</v>
      </c>
      <c r="I474" s="7">
        <v>6.74</v>
      </c>
      <c r="J474" s="13">
        <f t="shared" si="38"/>
        <v>7.4738415545590161E-3</v>
      </c>
      <c r="K474" s="8">
        <v>6.2389999999999999</v>
      </c>
      <c r="L474" s="13">
        <f t="shared" si="39"/>
        <v>-1.187836553690215E-2</v>
      </c>
    </row>
    <row r="475" spans="2:12" ht="14.4" customHeight="1" x14ac:dyDescent="0.25">
      <c r="B475" s="15">
        <v>42620</v>
      </c>
      <c r="C475" s="6">
        <v>9015.2999999999993</v>
      </c>
      <c r="D475" s="13">
        <f t="shared" si="35"/>
        <v>1.3011966964436123E-2</v>
      </c>
      <c r="E475" s="7">
        <v>10.41</v>
      </c>
      <c r="F475" s="13">
        <f t="shared" si="36"/>
        <v>6.7698259187621169E-3</v>
      </c>
      <c r="G475" s="7">
        <v>11.8</v>
      </c>
      <c r="H475" s="13">
        <f t="shared" si="37"/>
        <v>-6.7340067340067398E-3</v>
      </c>
      <c r="I475" s="7">
        <v>6.6920000000000002</v>
      </c>
      <c r="J475" s="13">
        <f t="shared" si="38"/>
        <v>-7.1216617210682551E-3</v>
      </c>
      <c r="K475" s="8">
        <v>6.29</v>
      </c>
      <c r="L475" s="13">
        <f t="shared" si="39"/>
        <v>8.1743869209809517E-3</v>
      </c>
    </row>
    <row r="476" spans="2:12" ht="14.4" customHeight="1" x14ac:dyDescent="0.25">
      <c r="B476" s="15">
        <v>42621</v>
      </c>
      <c r="C476" s="6">
        <v>9101.1</v>
      </c>
      <c r="D476" s="13">
        <f t="shared" si="35"/>
        <v>9.5171541712423431E-3</v>
      </c>
      <c r="E476" s="7">
        <v>10.37</v>
      </c>
      <c r="F476" s="13">
        <f t="shared" si="36"/>
        <v>-3.8424591738713664E-3</v>
      </c>
      <c r="G476" s="7">
        <v>11.71</v>
      </c>
      <c r="H476" s="13">
        <f t="shared" si="37"/>
        <v>-7.6271186440677839E-3</v>
      </c>
      <c r="I476" s="7">
        <v>6.75</v>
      </c>
      <c r="J476" s="13">
        <f t="shared" si="38"/>
        <v>8.6670651524207755E-3</v>
      </c>
      <c r="K476" s="8">
        <v>6.3490000000000002</v>
      </c>
      <c r="L476" s="13">
        <f t="shared" si="39"/>
        <v>9.3799682034976413E-3</v>
      </c>
    </row>
    <row r="477" spans="2:12" ht="14.4" customHeight="1" x14ac:dyDescent="0.25">
      <c r="B477" s="15">
        <v>42622</v>
      </c>
      <c r="C477" s="6">
        <v>9025.5</v>
      </c>
      <c r="D477" s="13">
        <f t="shared" si="35"/>
        <v>-8.3066882025250085E-3</v>
      </c>
      <c r="E477" s="7">
        <v>10.039999999999999</v>
      </c>
      <c r="F477" s="13">
        <f t="shared" si="36"/>
        <v>-3.1822565091610425E-2</v>
      </c>
      <c r="G477" s="7">
        <v>11.63</v>
      </c>
      <c r="H477" s="13">
        <f t="shared" si="37"/>
        <v>-6.8317677198975295E-3</v>
      </c>
      <c r="I477" s="7">
        <v>6.5880000000000001</v>
      </c>
      <c r="J477" s="13">
        <f t="shared" si="38"/>
        <v>-2.399999999999999E-2</v>
      </c>
      <c r="K477" s="8">
        <v>6.32</v>
      </c>
      <c r="L477" s="13">
        <f t="shared" si="39"/>
        <v>-4.5676484485745652E-3</v>
      </c>
    </row>
    <row r="478" spans="2:12" ht="14.4" customHeight="1" x14ac:dyDescent="0.25">
      <c r="B478" s="15">
        <v>42625</v>
      </c>
      <c r="C478" s="6">
        <v>8866.6</v>
      </c>
      <c r="D478" s="13">
        <f t="shared" si="35"/>
        <v>-1.7605672815910436E-2</v>
      </c>
      <c r="E478" s="7">
        <v>9.9</v>
      </c>
      <c r="F478" s="13">
        <f t="shared" si="36"/>
        <v>-1.3944223107569601E-2</v>
      </c>
      <c r="G478" s="7">
        <v>11.57</v>
      </c>
      <c r="H478" s="13">
        <f t="shared" si="37"/>
        <v>-5.1590713671539551E-3</v>
      </c>
      <c r="I478" s="7">
        <v>6.5060000000000002</v>
      </c>
      <c r="J478" s="13">
        <f t="shared" si="38"/>
        <v>-1.2446873102610785E-2</v>
      </c>
      <c r="K478" s="8">
        <v>6.3</v>
      </c>
      <c r="L478" s="13">
        <f t="shared" si="39"/>
        <v>-3.1645569620253893E-3</v>
      </c>
    </row>
    <row r="479" spans="2:12" ht="14.4" customHeight="1" x14ac:dyDescent="0.25">
      <c r="B479" s="15">
        <v>42626</v>
      </c>
      <c r="C479" s="6">
        <v>8724.2000000000007</v>
      </c>
      <c r="D479" s="13">
        <f t="shared" si="35"/>
        <v>-1.6060271129858077E-2</v>
      </c>
      <c r="E479" s="7">
        <v>9.85</v>
      </c>
      <c r="F479" s="13">
        <f t="shared" si="36"/>
        <v>-5.0505050505051221E-3</v>
      </c>
      <c r="G479" s="7">
        <v>11.57</v>
      </c>
      <c r="H479" s="13">
        <f t="shared" si="37"/>
        <v>0</v>
      </c>
      <c r="I479" s="7">
        <v>6.48</v>
      </c>
      <c r="J479" s="13">
        <f t="shared" si="38"/>
        <v>-3.9963110974484788E-3</v>
      </c>
      <c r="K479" s="8">
        <v>6.3</v>
      </c>
      <c r="L479" s="13">
        <f t="shared" si="39"/>
        <v>0</v>
      </c>
    </row>
    <row r="480" spans="2:12" ht="14.4" customHeight="1" x14ac:dyDescent="0.25">
      <c r="B480" s="15">
        <v>42627</v>
      </c>
      <c r="C480" s="6">
        <v>8702.4</v>
      </c>
      <c r="D480" s="13">
        <f t="shared" si="35"/>
        <v>-2.4987964512506694E-3</v>
      </c>
      <c r="E480" s="7">
        <v>9.86</v>
      </c>
      <c r="F480" s="13">
        <f t="shared" si="36"/>
        <v>1.0152284263959175E-3</v>
      </c>
      <c r="G480" s="7">
        <v>11.57</v>
      </c>
      <c r="H480" s="13">
        <f t="shared" si="37"/>
        <v>0</v>
      </c>
      <c r="I480" s="7">
        <v>6.5449999999999999</v>
      </c>
      <c r="J480" s="13">
        <f t="shared" si="38"/>
        <v>1.0030864197530787E-2</v>
      </c>
      <c r="K480" s="8">
        <v>6.24</v>
      </c>
      <c r="L480" s="13">
        <f t="shared" si="39"/>
        <v>-9.5238095238094622E-3</v>
      </c>
    </row>
    <row r="481" spans="2:12" ht="14.4" customHeight="1" x14ac:dyDescent="0.25">
      <c r="B481" s="15">
        <v>42628</v>
      </c>
      <c r="C481" s="6">
        <v>8720.5</v>
      </c>
      <c r="D481" s="13">
        <f t="shared" si="35"/>
        <v>2.079886008457479E-3</v>
      </c>
      <c r="E481" s="7">
        <v>9.8800000000000008</v>
      </c>
      <c r="F481" s="13">
        <f t="shared" si="36"/>
        <v>2.0283975659230579E-3</v>
      </c>
      <c r="G481" s="7">
        <v>11.65</v>
      </c>
      <c r="H481" s="13">
        <f t="shared" si="37"/>
        <v>6.9144338807260218E-3</v>
      </c>
      <c r="I481" s="7">
        <v>6.4710000000000001</v>
      </c>
      <c r="J481" s="13">
        <f t="shared" si="38"/>
        <v>-1.13063407181054E-2</v>
      </c>
      <c r="K481" s="8">
        <v>6.15</v>
      </c>
      <c r="L481" s="13">
        <f t="shared" si="39"/>
        <v>-1.44230769230769E-2</v>
      </c>
    </row>
    <row r="482" spans="2:12" ht="14.4" customHeight="1" x14ac:dyDescent="0.25">
      <c r="B482" s="15">
        <v>42629</v>
      </c>
      <c r="C482" s="6">
        <v>8633.4</v>
      </c>
      <c r="D482" s="13">
        <f t="shared" si="35"/>
        <v>-9.9879594059974035E-3</v>
      </c>
      <c r="E482" s="7">
        <v>9.73</v>
      </c>
      <c r="F482" s="13">
        <f t="shared" si="36"/>
        <v>-1.5182186234817848E-2</v>
      </c>
      <c r="G482" s="7">
        <v>11.93</v>
      </c>
      <c r="H482" s="13">
        <f t="shared" si="37"/>
        <v>2.4034334763948444E-2</v>
      </c>
      <c r="I482" s="7">
        <v>6.51</v>
      </c>
      <c r="J482" s="13">
        <f t="shared" si="38"/>
        <v>6.0268891979600838E-3</v>
      </c>
      <c r="K482" s="8">
        <v>6.01</v>
      </c>
      <c r="L482" s="13">
        <f t="shared" si="39"/>
        <v>-2.2764227642276515E-2</v>
      </c>
    </row>
    <row r="483" spans="2:12" ht="14.4" customHeight="1" x14ac:dyDescent="0.25">
      <c r="B483" s="15">
        <v>42632</v>
      </c>
      <c r="C483" s="6">
        <v>8715.5</v>
      </c>
      <c r="D483" s="13">
        <f t="shared" si="35"/>
        <v>9.5095790766094902E-3</v>
      </c>
      <c r="E483" s="7">
        <v>9.8800000000000008</v>
      </c>
      <c r="F483" s="13">
        <f t="shared" si="36"/>
        <v>1.5416238437821207E-2</v>
      </c>
      <c r="G483" s="7">
        <v>11.9</v>
      </c>
      <c r="H483" s="13">
        <f t="shared" si="37"/>
        <v>-2.5146689019278591E-3</v>
      </c>
      <c r="I483" s="7">
        <v>6.5979999999999999</v>
      </c>
      <c r="J483" s="13">
        <f t="shared" si="38"/>
        <v>1.3517665130568369E-2</v>
      </c>
      <c r="K483" s="8">
        <v>6.1870000000000003</v>
      </c>
      <c r="L483" s="13">
        <f t="shared" si="39"/>
        <v>2.9450915141431031E-2</v>
      </c>
    </row>
    <row r="484" spans="2:12" ht="14.4" customHeight="1" x14ac:dyDescent="0.25">
      <c r="B484" s="15">
        <v>42633</v>
      </c>
      <c r="C484" s="6">
        <v>8686.1</v>
      </c>
      <c r="D484" s="13">
        <f t="shared" si="35"/>
        <v>-3.3733004417416828E-3</v>
      </c>
      <c r="E484" s="7">
        <v>10</v>
      </c>
      <c r="F484" s="13">
        <f t="shared" si="36"/>
        <v>1.2145748987854171E-2</v>
      </c>
      <c r="G484" s="7">
        <v>11.72</v>
      </c>
      <c r="H484" s="13">
        <f t="shared" si="37"/>
        <v>-1.5126050420168043E-2</v>
      </c>
      <c r="I484" s="7">
        <v>6.55</v>
      </c>
      <c r="J484" s="13">
        <f t="shared" si="38"/>
        <v>-7.2749317975144053E-3</v>
      </c>
      <c r="K484" s="8">
        <v>6.2949999999999999</v>
      </c>
      <c r="L484" s="13">
        <f t="shared" si="39"/>
        <v>1.7455956036851406E-2</v>
      </c>
    </row>
    <row r="485" spans="2:12" ht="14.4" customHeight="1" x14ac:dyDescent="0.25">
      <c r="B485" s="15">
        <v>42634</v>
      </c>
      <c r="C485" s="6">
        <v>8758.5</v>
      </c>
      <c r="D485" s="13">
        <f t="shared" si="35"/>
        <v>8.3351561690516614E-3</v>
      </c>
      <c r="E485" s="7">
        <v>10.11</v>
      </c>
      <c r="F485" s="13">
        <f t="shared" si="36"/>
        <v>1.0999999999999944E-2</v>
      </c>
      <c r="G485" s="7">
        <v>11.86</v>
      </c>
      <c r="H485" s="13">
        <f t="shared" si="37"/>
        <v>1.1945392491467473E-2</v>
      </c>
      <c r="I485" s="7">
        <v>6.5060000000000002</v>
      </c>
      <c r="J485" s="13">
        <f t="shared" si="38"/>
        <v>-6.7175572519083352E-3</v>
      </c>
      <c r="K485" s="8">
        <v>6.24</v>
      </c>
      <c r="L485" s="13">
        <f t="shared" si="39"/>
        <v>-8.7370929308974929E-3</v>
      </c>
    </row>
    <row r="486" spans="2:12" ht="14.4" customHeight="1" x14ac:dyDescent="0.25">
      <c r="B486" s="15">
        <v>42635</v>
      </c>
      <c r="C486" s="6">
        <v>8934.9</v>
      </c>
      <c r="D486" s="13">
        <f t="shared" si="35"/>
        <v>2.0140435005994134E-2</v>
      </c>
      <c r="E486" s="7">
        <v>10.32</v>
      </c>
      <c r="F486" s="13">
        <f t="shared" si="36"/>
        <v>2.0771513353115813E-2</v>
      </c>
      <c r="G486" s="7">
        <v>11.96</v>
      </c>
      <c r="H486" s="13">
        <f t="shared" si="37"/>
        <v>8.4317032040473385E-3</v>
      </c>
      <c r="I486" s="7">
        <v>6.6239999999999997</v>
      </c>
      <c r="J486" s="13">
        <f t="shared" si="38"/>
        <v>1.8137104211496991E-2</v>
      </c>
      <c r="K486" s="8">
        <v>6.38</v>
      </c>
      <c r="L486" s="13">
        <f t="shared" si="39"/>
        <v>2.2435897435897384E-2</v>
      </c>
    </row>
    <row r="487" spans="2:12" ht="14.4" customHeight="1" x14ac:dyDescent="0.25">
      <c r="B487" s="15">
        <v>42636</v>
      </c>
      <c r="C487" s="6">
        <v>8823.6</v>
      </c>
      <c r="D487" s="13">
        <f t="shared" si="35"/>
        <v>-1.2456770640969599E-2</v>
      </c>
      <c r="E487" s="7">
        <v>10.32</v>
      </c>
      <c r="F487" s="13">
        <f t="shared" si="36"/>
        <v>0</v>
      </c>
      <c r="G487" s="7">
        <v>11.95</v>
      </c>
      <c r="H487" s="13">
        <f t="shared" si="37"/>
        <v>-8.3612040133792327E-4</v>
      </c>
      <c r="I487" s="7">
        <v>6.52</v>
      </c>
      <c r="J487" s="13">
        <f t="shared" si="38"/>
        <v>-1.5700483091787454E-2</v>
      </c>
      <c r="K487" s="8">
        <v>6.24</v>
      </c>
      <c r="L487" s="13">
        <f t="shared" si="39"/>
        <v>-2.194357366771155E-2</v>
      </c>
    </row>
    <row r="488" spans="2:12" ht="14.4" customHeight="1" x14ac:dyDescent="0.25">
      <c r="B488" s="15">
        <v>42639</v>
      </c>
      <c r="C488" s="6">
        <v>8711.4</v>
      </c>
      <c r="D488" s="13">
        <f t="shared" si="35"/>
        <v>-1.27158982728139E-2</v>
      </c>
      <c r="E488" s="7">
        <v>10.210000000000001</v>
      </c>
      <c r="F488" s="13">
        <f t="shared" si="36"/>
        <v>-1.0658914728682115E-2</v>
      </c>
      <c r="G488" s="7">
        <v>11.73</v>
      </c>
      <c r="H488" s="13">
        <f t="shared" si="37"/>
        <v>-1.8410041841004091E-2</v>
      </c>
      <c r="I488" s="7">
        <v>6.4649999999999999</v>
      </c>
      <c r="J488" s="13">
        <f t="shared" si="38"/>
        <v>-8.4355828220858461E-3</v>
      </c>
      <c r="K488" s="8">
        <v>6.2880000000000003</v>
      </c>
      <c r="L488" s="13">
        <f t="shared" si="39"/>
        <v>7.6923076923076988E-3</v>
      </c>
    </row>
    <row r="489" spans="2:12" ht="14.4" customHeight="1" x14ac:dyDescent="0.25">
      <c r="B489" s="15">
        <v>42640</v>
      </c>
      <c r="C489" s="6">
        <v>8688.2000000000007</v>
      </c>
      <c r="D489" s="13">
        <f t="shared" si="35"/>
        <v>-2.6631769864773639E-3</v>
      </c>
      <c r="E489" s="7">
        <v>10.25</v>
      </c>
      <c r="F489" s="13">
        <f t="shared" si="36"/>
        <v>3.9177277179235203E-3</v>
      </c>
      <c r="G489" s="7">
        <v>11.88</v>
      </c>
      <c r="H489" s="13">
        <f t="shared" si="37"/>
        <v>1.278772378516627E-2</v>
      </c>
      <c r="I489" s="7">
        <v>6.45</v>
      </c>
      <c r="J489" s="13">
        <f t="shared" si="38"/>
        <v>-2.3201856148491384E-3</v>
      </c>
      <c r="K489" s="8">
        <v>6.29</v>
      </c>
      <c r="L489" s="13">
        <f t="shared" si="39"/>
        <v>3.180661577607792E-4</v>
      </c>
    </row>
    <row r="490" spans="2:12" ht="14.4" customHeight="1" x14ac:dyDescent="0.25">
      <c r="B490" s="15">
        <v>42641</v>
      </c>
      <c r="C490" s="6">
        <v>8740.4</v>
      </c>
      <c r="D490" s="13">
        <f t="shared" si="35"/>
        <v>6.0081489836788871E-3</v>
      </c>
      <c r="E490" s="7">
        <v>10.4</v>
      </c>
      <c r="F490" s="13">
        <f t="shared" si="36"/>
        <v>1.4634146341463448E-2</v>
      </c>
      <c r="G490" s="7">
        <v>11.89</v>
      </c>
      <c r="H490" s="13">
        <f t="shared" si="37"/>
        <v>8.4175084175082372E-4</v>
      </c>
      <c r="I490" s="7">
        <v>6.3739999999999997</v>
      </c>
      <c r="J490" s="13">
        <f t="shared" si="38"/>
        <v>-1.1782945736434187E-2</v>
      </c>
      <c r="K490" s="8">
        <v>6.29</v>
      </c>
      <c r="L490" s="13">
        <f t="shared" si="39"/>
        <v>0</v>
      </c>
    </row>
    <row r="491" spans="2:12" ht="14.4" customHeight="1" x14ac:dyDescent="0.25">
      <c r="B491" s="15">
        <v>42642</v>
      </c>
      <c r="C491" s="6">
        <v>8796.2999999999993</v>
      </c>
      <c r="D491" s="13">
        <f t="shared" si="35"/>
        <v>6.3955883025948058E-3</v>
      </c>
      <c r="E491" s="7">
        <v>10.38</v>
      </c>
      <c r="F491" s="13">
        <f t="shared" si="36"/>
        <v>-1.923076923076882E-3</v>
      </c>
      <c r="G491" s="7">
        <v>11.91</v>
      </c>
      <c r="H491" s="13">
        <f t="shared" si="37"/>
        <v>1.6820857863750693E-3</v>
      </c>
      <c r="I491" s="7">
        <v>6.4379999999999997</v>
      </c>
      <c r="J491" s="13">
        <f t="shared" si="38"/>
        <v>1.0040790712268601E-2</v>
      </c>
      <c r="K491" s="8">
        <v>6.3550000000000004</v>
      </c>
      <c r="L491" s="13">
        <f t="shared" si="39"/>
        <v>1.0333863275039807E-2</v>
      </c>
    </row>
    <row r="492" spans="2:12" ht="14.4" customHeight="1" x14ac:dyDescent="0.25">
      <c r="B492" s="15">
        <v>42643</v>
      </c>
      <c r="C492" s="6">
        <v>8779.4</v>
      </c>
      <c r="D492" s="13">
        <f t="shared" si="35"/>
        <v>-1.9212623489421278E-3</v>
      </c>
      <c r="E492" s="7">
        <v>10.53</v>
      </c>
      <c r="F492" s="13">
        <f t="shared" si="36"/>
        <v>1.4450867052022984E-2</v>
      </c>
      <c r="G492" s="7">
        <v>11.93</v>
      </c>
      <c r="H492" s="13">
        <f t="shared" si="37"/>
        <v>1.679261125104918E-3</v>
      </c>
      <c r="I492" s="7">
        <v>6.4740000000000002</v>
      </c>
      <c r="J492" s="13">
        <f t="shared" si="38"/>
        <v>5.5917986952470451E-3</v>
      </c>
      <c r="K492" s="8">
        <v>6.4</v>
      </c>
      <c r="L492" s="13">
        <f t="shared" si="39"/>
        <v>7.0810385523209958E-3</v>
      </c>
    </row>
    <row r="493" spans="2:12" ht="14.4" customHeight="1" x14ac:dyDescent="0.25">
      <c r="B493" s="15">
        <v>42646</v>
      </c>
      <c r="C493" s="6">
        <v>8751.6</v>
      </c>
      <c r="D493" s="13">
        <f t="shared" si="35"/>
        <v>-3.1665034056996234E-3</v>
      </c>
      <c r="E493" s="7">
        <v>10.3</v>
      </c>
      <c r="F493" s="13">
        <f t="shared" si="36"/>
        <v>-2.1842355175688381E-2</v>
      </c>
      <c r="G493" s="7">
        <v>12.03</v>
      </c>
      <c r="H493" s="13">
        <f t="shared" si="37"/>
        <v>8.3822296730930133E-3</v>
      </c>
      <c r="I493" s="7">
        <v>6.3810000000000002</v>
      </c>
      <c r="J493" s="13">
        <f t="shared" si="38"/>
        <v>-1.4365152919369783E-2</v>
      </c>
      <c r="K493" s="8">
        <v>6.37</v>
      </c>
      <c r="L493" s="13">
        <f t="shared" si="39"/>
        <v>-4.6875000000000389E-3</v>
      </c>
    </row>
    <row r="494" spans="2:12" ht="14.4" customHeight="1" x14ac:dyDescent="0.25">
      <c r="B494" s="15">
        <v>42647</v>
      </c>
      <c r="C494" s="6">
        <v>8769</v>
      </c>
      <c r="D494" s="13">
        <f t="shared" si="35"/>
        <v>1.9882078705607703E-3</v>
      </c>
      <c r="E494" s="7">
        <v>10.3</v>
      </c>
      <c r="F494" s="13">
        <f t="shared" si="36"/>
        <v>0</v>
      </c>
      <c r="G494" s="7">
        <v>11.95</v>
      </c>
      <c r="H494" s="13">
        <f t="shared" si="37"/>
        <v>-6.6500415627597734E-3</v>
      </c>
      <c r="I494" s="7">
        <v>6.3719999999999999</v>
      </c>
      <c r="J494" s="13">
        <f t="shared" si="38"/>
        <v>-1.4104372355430717E-3</v>
      </c>
      <c r="K494" s="8">
        <v>6.468</v>
      </c>
      <c r="L494" s="13">
        <f t="shared" si="39"/>
        <v>1.5384615384615363E-2</v>
      </c>
    </row>
    <row r="495" spans="2:12" ht="14.4" customHeight="1" x14ac:dyDescent="0.25">
      <c r="B495" s="15">
        <v>42648</v>
      </c>
      <c r="C495" s="6">
        <v>8778.2999999999993</v>
      </c>
      <c r="D495" s="13">
        <f t="shared" si="35"/>
        <v>1.0605542251111042E-3</v>
      </c>
      <c r="E495" s="7">
        <v>10.1</v>
      </c>
      <c r="F495" s="13">
        <f t="shared" si="36"/>
        <v>-1.9417475728155442E-2</v>
      </c>
      <c r="G495" s="7">
        <v>11.8</v>
      </c>
      <c r="H495" s="13">
        <f t="shared" si="37"/>
        <v>-1.2552301255230007E-2</v>
      </c>
      <c r="I495" s="7">
        <v>6.27</v>
      </c>
      <c r="J495" s="13">
        <f t="shared" si="38"/>
        <v>-1.6007532956685548E-2</v>
      </c>
      <c r="K495" s="8">
        <v>6.5</v>
      </c>
      <c r="L495" s="13">
        <f t="shared" si="39"/>
        <v>4.947433518862095E-3</v>
      </c>
    </row>
    <row r="496" spans="2:12" ht="14.4" customHeight="1" x14ac:dyDescent="0.25">
      <c r="B496" s="15">
        <v>42649</v>
      </c>
      <c r="C496" s="6">
        <v>8757.4</v>
      </c>
      <c r="D496" s="13">
        <f t="shared" si="35"/>
        <v>-2.3808710114714281E-3</v>
      </c>
      <c r="E496" s="7">
        <v>9.94</v>
      </c>
      <c r="F496" s="13">
        <f t="shared" si="36"/>
        <v>-1.5841584158415856E-2</v>
      </c>
      <c r="G496" s="7">
        <v>11.73</v>
      </c>
      <c r="H496" s="13">
        <f t="shared" si="37"/>
        <v>-5.932203389830532E-3</v>
      </c>
      <c r="I496" s="7">
        <v>6.17</v>
      </c>
      <c r="J496" s="13">
        <f t="shared" si="38"/>
        <v>-1.5948963317384313E-2</v>
      </c>
      <c r="K496" s="8">
        <v>6.4189999999999996</v>
      </c>
      <c r="L496" s="13">
        <f t="shared" si="39"/>
        <v>-1.2461538461538524E-2</v>
      </c>
    </row>
    <row r="497" spans="2:12" ht="14.4" customHeight="1" x14ac:dyDescent="0.25">
      <c r="B497" s="15">
        <v>42650</v>
      </c>
      <c r="C497" s="6">
        <v>8624.2999999999993</v>
      </c>
      <c r="D497" s="13">
        <f t="shared" si="35"/>
        <v>-1.5198574919496697E-2</v>
      </c>
      <c r="E497" s="7">
        <v>9.92</v>
      </c>
      <c r="F497" s="13">
        <f t="shared" si="36"/>
        <v>-2.0120724346076031E-3</v>
      </c>
      <c r="G497" s="7">
        <v>11.59</v>
      </c>
      <c r="H497" s="13">
        <f t="shared" si="37"/>
        <v>-1.1935208866155206E-2</v>
      </c>
      <c r="I497" s="7">
        <v>6.14</v>
      </c>
      <c r="J497" s="13">
        <f t="shared" si="38"/>
        <v>-4.862236628849311E-3</v>
      </c>
      <c r="K497" s="8">
        <v>6.23</v>
      </c>
      <c r="L497" s="13">
        <f t="shared" si="39"/>
        <v>-2.9443838604143822E-2</v>
      </c>
    </row>
    <row r="498" spans="2:12" ht="14.4" customHeight="1" x14ac:dyDescent="0.25">
      <c r="B498" s="15">
        <v>42653</v>
      </c>
      <c r="C498" s="6">
        <v>8701.5</v>
      </c>
      <c r="D498" s="13">
        <f t="shared" si="35"/>
        <v>8.9514511322658918E-3</v>
      </c>
      <c r="E498" s="7">
        <v>9.98</v>
      </c>
      <c r="F498" s="13">
        <f t="shared" si="36"/>
        <v>6.0483870967742437E-3</v>
      </c>
      <c r="G498" s="7">
        <v>11.57</v>
      </c>
      <c r="H498" s="13">
        <f t="shared" si="37"/>
        <v>-1.7256255392579442E-3</v>
      </c>
      <c r="I498" s="7">
        <v>6.1470000000000002</v>
      </c>
      <c r="J498" s="13">
        <f t="shared" si="38"/>
        <v>1.140065146579896E-3</v>
      </c>
      <c r="K498" s="8">
        <v>6.13</v>
      </c>
      <c r="L498" s="13">
        <f t="shared" si="39"/>
        <v>-1.6051364365971193E-2</v>
      </c>
    </row>
    <row r="499" spans="2:12" ht="14.4" customHeight="1" x14ac:dyDescent="0.25">
      <c r="B499" s="15">
        <v>42654</v>
      </c>
      <c r="C499" s="6">
        <v>8693.2000000000007</v>
      </c>
      <c r="D499" s="13">
        <f t="shared" si="35"/>
        <v>-9.5385853013839827E-4</v>
      </c>
      <c r="E499" s="7">
        <v>9.93</v>
      </c>
      <c r="F499" s="13">
        <f t="shared" si="36"/>
        <v>-5.0100200400802312E-3</v>
      </c>
      <c r="G499" s="7">
        <v>11.46</v>
      </c>
      <c r="H499" s="13">
        <f t="shared" si="37"/>
        <v>-9.507346585998222E-3</v>
      </c>
      <c r="I499" s="7">
        <v>6.16</v>
      </c>
      <c r="J499" s="13">
        <f t="shared" si="38"/>
        <v>2.1148527737107369E-3</v>
      </c>
      <c r="K499" s="8">
        <v>6.17</v>
      </c>
      <c r="L499" s="13">
        <f t="shared" si="39"/>
        <v>6.5252854812398097E-3</v>
      </c>
    </row>
    <row r="500" spans="2:12" ht="14.4" customHeight="1" x14ac:dyDescent="0.25">
      <c r="B500" s="15">
        <v>42655</v>
      </c>
      <c r="C500" s="6">
        <v>8686.5</v>
      </c>
      <c r="D500" s="13">
        <f t="shared" si="35"/>
        <v>-7.7071734229060957E-4</v>
      </c>
      <c r="E500" s="7">
        <v>9.8000000000000007</v>
      </c>
      <c r="F500" s="13">
        <f t="shared" si="36"/>
        <v>-1.3091641490432931E-2</v>
      </c>
      <c r="G500" s="7">
        <v>11.3</v>
      </c>
      <c r="H500" s="13">
        <f t="shared" si="37"/>
        <v>-1.3961605584642245E-2</v>
      </c>
      <c r="I500" s="7">
        <v>6.2069999999999999</v>
      </c>
      <c r="J500" s="13">
        <f t="shared" si="38"/>
        <v>7.6298701298700821E-3</v>
      </c>
      <c r="K500" s="8">
        <v>6.1280000000000001</v>
      </c>
      <c r="L500" s="13">
        <f t="shared" si="39"/>
        <v>-6.8071312803889492E-3</v>
      </c>
    </row>
    <row r="501" spans="2:12" ht="14.4" customHeight="1" x14ac:dyDescent="0.25">
      <c r="B501" s="15">
        <v>42656</v>
      </c>
      <c r="C501" s="6">
        <v>8608.7000000000007</v>
      </c>
      <c r="D501" s="13">
        <f t="shared" si="35"/>
        <v>-8.9564266390375034E-3</v>
      </c>
      <c r="E501" s="7">
        <v>9.85</v>
      </c>
      <c r="F501" s="13">
        <f t="shared" si="36"/>
        <v>5.1020408163264218E-3</v>
      </c>
      <c r="G501" s="7">
        <v>11.32</v>
      </c>
      <c r="H501" s="13">
        <f t="shared" si="37"/>
        <v>1.769911504424741E-3</v>
      </c>
      <c r="I501" s="7">
        <v>6.4249999999999998</v>
      </c>
      <c r="J501" s="13">
        <f t="shared" si="38"/>
        <v>3.5121636861607859E-2</v>
      </c>
      <c r="K501" s="8">
        <v>6.14</v>
      </c>
      <c r="L501" s="13">
        <f t="shared" si="39"/>
        <v>1.9582245430808691E-3</v>
      </c>
    </row>
    <row r="502" spans="2:12" ht="14.4" customHeight="1" x14ac:dyDescent="0.25">
      <c r="B502" s="15">
        <v>42657</v>
      </c>
      <c r="C502" s="6">
        <v>8767.9</v>
      </c>
      <c r="D502" s="13">
        <f t="shared" si="35"/>
        <v>1.8492919953070602E-2</v>
      </c>
      <c r="E502" s="7">
        <v>10.050000000000001</v>
      </c>
      <c r="F502" s="13">
        <f t="shared" si="36"/>
        <v>2.0304568527918891E-2</v>
      </c>
      <c r="G502" s="7">
        <v>11.35</v>
      </c>
      <c r="H502" s="13">
        <f t="shared" si="37"/>
        <v>2.6501766784451731E-3</v>
      </c>
      <c r="I502" s="7">
        <v>6.4630000000000001</v>
      </c>
      <c r="J502" s="13">
        <f t="shared" si="38"/>
        <v>5.914396887159573E-3</v>
      </c>
      <c r="K502" s="8">
        <v>6.141</v>
      </c>
      <c r="L502" s="13">
        <f t="shared" si="39"/>
        <v>1.6286644951145506E-4</v>
      </c>
    </row>
    <row r="503" spans="2:12" ht="14.4" customHeight="1" x14ac:dyDescent="0.25">
      <c r="B503" s="15">
        <v>42660</v>
      </c>
      <c r="C503" s="6">
        <v>8740.7000000000007</v>
      </c>
      <c r="D503" s="13">
        <f t="shared" si="35"/>
        <v>-3.1022251622394087E-3</v>
      </c>
      <c r="E503" s="7">
        <v>9.93</v>
      </c>
      <c r="F503" s="13">
        <f t="shared" si="36"/>
        <v>-1.1940298507462786E-2</v>
      </c>
      <c r="G503" s="7">
        <v>11.35</v>
      </c>
      <c r="H503" s="13">
        <f t="shared" si="37"/>
        <v>0</v>
      </c>
      <c r="I503" s="7">
        <v>6.3360000000000003</v>
      </c>
      <c r="J503" s="13">
        <f t="shared" si="38"/>
        <v>-1.9650317190159333E-2</v>
      </c>
      <c r="K503" s="8">
        <v>6.16</v>
      </c>
      <c r="L503" s="13">
        <f t="shared" si="39"/>
        <v>3.09395863865822E-3</v>
      </c>
    </row>
    <row r="504" spans="2:12" ht="14.4" customHeight="1" x14ac:dyDescent="0.25">
      <c r="B504" s="15">
        <v>42661</v>
      </c>
      <c r="C504" s="6">
        <v>8865.2999999999993</v>
      </c>
      <c r="D504" s="13">
        <f t="shared" si="35"/>
        <v>1.425515118926385E-2</v>
      </c>
      <c r="E504" s="7">
        <v>10.02</v>
      </c>
      <c r="F504" s="13">
        <f t="shared" si="36"/>
        <v>9.0634441087613146E-3</v>
      </c>
      <c r="G504" s="7">
        <v>11.4</v>
      </c>
      <c r="H504" s="13">
        <f t="shared" si="37"/>
        <v>4.4052863436123977E-3</v>
      </c>
      <c r="I504" s="7">
        <v>6.52</v>
      </c>
      <c r="J504" s="13">
        <f t="shared" si="38"/>
        <v>2.9040404040403926E-2</v>
      </c>
      <c r="K504" s="8">
        <v>6.23</v>
      </c>
      <c r="L504" s="13">
        <f t="shared" si="39"/>
        <v>1.1363636363636409E-2</v>
      </c>
    </row>
    <row r="505" spans="2:12" ht="14.4" customHeight="1" x14ac:dyDescent="0.25">
      <c r="B505" s="15">
        <v>42662</v>
      </c>
      <c r="C505" s="6">
        <v>8950.1</v>
      </c>
      <c r="D505" s="13">
        <f t="shared" si="35"/>
        <v>9.5653841381567566E-3</v>
      </c>
      <c r="E505" s="7">
        <v>10.050000000000001</v>
      </c>
      <c r="F505" s="13">
        <f t="shared" si="36"/>
        <v>2.9940119760480176E-3</v>
      </c>
      <c r="G505" s="7">
        <v>11.4</v>
      </c>
      <c r="H505" s="13">
        <f t="shared" si="37"/>
        <v>0</v>
      </c>
      <c r="I505" s="7">
        <v>6.48</v>
      </c>
      <c r="J505" s="13">
        <f t="shared" si="38"/>
        <v>-6.1349693251532443E-3</v>
      </c>
      <c r="K505" s="8">
        <v>6.31</v>
      </c>
      <c r="L505" s="13">
        <f t="shared" si="39"/>
        <v>1.2841091492776754E-2</v>
      </c>
    </row>
    <row r="506" spans="2:12" ht="14.4" customHeight="1" x14ac:dyDescent="0.25">
      <c r="B506" s="15">
        <v>42663</v>
      </c>
      <c r="C506" s="6">
        <v>9061.2000000000007</v>
      </c>
      <c r="D506" s="13">
        <f t="shared" si="35"/>
        <v>1.2413269125484672E-2</v>
      </c>
      <c r="E506" s="7">
        <v>10.26</v>
      </c>
      <c r="F506" s="13">
        <f t="shared" si="36"/>
        <v>2.0895522388059608E-2</v>
      </c>
      <c r="G506" s="7">
        <v>11.46</v>
      </c>
      <c r="H506" s="13">
        <f t="shared" si="37"/>
        <v>5.2631578947368854E-3</v>
      </c>
      <c r="I506" s="7">
        <v>6.5759999999999996</v>
      </c>
      <c r="J506" s="13">
        <f t="shared" si="38"/>
        <v>1.481481481481469E-2</v>
      </c>
      <c r="K506" s="8">
        <v>6.34</v>
      </c>
      <c r="L506" s="13">
        <f t="shared" si="39"/>
        <v>4.7543581616482176E-3</v>
      </c>
    </row>
    <row r="507" spans="2:12" ht="14.4" customHeight="1" x14ac:dyDescent="0.25">
      <c r="B507" s="15">
        <v>42664</v>
      </c>
      <c r="C507" s="6">
        <v>9100.4</v>
      </c>
      <c r="D507" s="13">
        <f t="shared" si="35"/>
        <v>4.3261378183903796E-3</v>
      </c>
      <c r="E507" s="7">
        <v>10.27</v>
      </c>
      <c r="F507" s="13">
        <f t="shared" si="36"/>
        <v>9.7465886939569074E-4</v>
      </c>
      <c r="G507" s="7">
        <v>11.59</v>
      </c>
      <c r="H507" s="13">
        <f t="shared" si="37"/>
        <v>1.1343804537521728E-2</v>
      </c>
      <c r="I507" s="7">
        <v>6.62</v>
      </c>
      <c r="J507" s="13">
        <f t="shared" si="38"/>
        <v>6.6909975669100499E-3</v>
      </c>
      <c r="K507" s="8">
        <v>6.45</v>
      </c>
      <c r="L507" s="13">
        <f t="shared" si="39"/>
        <v>1.7350157728706676E-2</v>
      </c>
    </row>
    <row r="508" spans="2:12" x14ac:dyDescent="0.25">
      <c r="B508" s="15">
        <v>42667</v>
      </c>
      <c r="C508" s="6">
        <v>9216.2000000000007</v>
      </c>
      <c r="D508" s="13">
        <f t="shared" si="35"/>
        <v>1.2724715397125521E-2</v>
      </c>
      <c r="E508" s="7">
        <v>10.43</v>
      </c>
      <c r="F508" s="13">
        <f t="shared" si="36"/>
        <v>1.5579357351509265E-2</v>
      </c>
      <c r="G508" s="7">
        <v>11.65</v>
      </c>
      <c r="H508" s="13">
        <f t="shared" si="37"/>
        <v>5.176876617773986E-3</v>
      </c>
      <c r="I508" s="7">
        <v>6.7329999999999997</v>
      </c>
      <c r="J508" s="13">
        <f t="shared" si="38"/>
        <v>1.7069486404833769E-2</v>
      </c>
      <c r="K508" s="8">
        <v>6.6790000000000003</v>
      </c>
      <c r="L508" s="13">
        <f t="shared" si="39"/>
        <v>3.5503875968992259E-2</v>
      </c>
    </row>
    <row r="509" spans="2:12" x14ac:dyDescent="0.25">
      <c r="B509" s="15">
        <v>42668</v>
      </c>
      <c r="C509" s="6">
        <v>9139.7000000000007</v>
      </c>
      <c r="D509" s="13">
        <f t="shared" si="35"/>
        <v>-8.3006011154271812E-3</v>
      </c>
      <c r="E509" s="7">
        <v>10.35</v>
      </c>
      <c r="F509" s="13">
        <f t="shared" si="36"/>
        <v>-7.6701821668264695E-3</v>
      </c>
      <c r="G509" s="7">
        <v>11.7</v>
      </c>
      <c r="H509" s="13">
        <f t="shared" si="37"/>
        <v>4.2918454935621398E-3</v>
      </c>
      <c r="I509" s="7">
        <v>6.7</v>
      </c>
      <c r="J509" s="13">
        <f t="shared" si="38"/>
        <v>-4.9012327342936989E-3</v>
      </c>
      <c r="K509" s="8">
        <v>6.7439999999999998</v>
      </c>
      <c r="L509" s="13">
        <f t="shared" si="39"/>
        <v>9.7319958077555779E-3</v>
      </c>
    </row>
    <row r="510" spans="2:12" ht="14.4" customHeight="1" x14ac:dyDescent="0.25">
      <c r="B510" s="15">
        <v>42669</v>
      </c>
      <c r="C510" s="6">
        <v>9173.2999999999993</v>
      </c>
      <c r="D510" s="13">
        <f t="shared" si="35"/>
        <v>3.6762694617983676E-3</v>
      </c>
      <c r="E510" s="7">
        <v>10.18</v>
      </c>
      <c r="F510" s="13">
        <f t="shared" si="36"/>
        <v>-1.6425120772946854E-2</v>
      </c>
      <c r="G510" s="7">
        <v>11.51</v>
      </c>
      <c r="H510" s="13">
        <f t="shared" si="37"/>
        <v>-1.6239316239316199E-2</v>
      </c>
      <c r="I510" s="7">
        <v>6.5590000000000002</v>
      </c>
      <c r="J510" s="13">
        <f t="shared" si="38"/>
        <v>-2.1044776119402985E-2</v>
      </c>
      <c r="K510" s="8">
        <v>6.77</v>
      </c>
      <c r="L510" s="13">
        <f t="shared" si="39"/>
        <v>3.8552787663107655E-3</v>
      </c>
    </row>
    <row r="511" spans="2:12" ht="14.4" customHeight="1" x14ac:dyDescent="0.25">
      <c r="B511" s="15">
        <v>42670</v>
      </c>
      <c r="C511" s="6">
        <v>9197.2000000000007</v>
      </c>
      <c r="D511" s="13">
        <f t="shared" si="35"/>
        <v>2.6053873742275359E-3</v>
      </c>
      <c r="E511" s="7">
        <v>10.07</v>
      </c>
      <c r="F511" s="13">
        <f t="shared" si="36"/>
        <v>-1.0805500982318215E-2</v>
      </c>
      <c r="G511" s="7">
        <v>11.25</v>
      </c>
      <c r="H511" s="13">
        <f t="shared" si="37"/>
        <v>-2.2589052997393552E-2</v>
      </c>
      <c r="I511" s="7">
        <v>6.4119999999999999</v>
      </c>
      <c r="J511" s="13">
        <f t="shared" si="38"/>
        <v>-2.2411953041622235E-2</v>
      </c>
      <c r="K511" s="8">
        <v>6.73</v>
      </c>
      <c r="L511" s="13">
        <f t="shared" si="39"/>
        <v>-5.9084194977842173E-3</v>
      </c>
    </row>
    <row r="512" spans="2:12" ht="14.4" customHeight="1" x14ac:dyDescent="0.25">
      <c r="B512" s="15">
        <v>42671</v>
      </c>
      <c r="C512" s="6">
        <v>9201.2999999999993</v>
      </c>
      <c r="D512" s="13">
        <f t="shared" si="35"/>
        <v>4.4578784847546475E-4</v>
      </c>
      <c r="E512" s="7">
        <v>10.3</v>
      </c>
      <c r="F512" s="13">
        <f t="shared" si="36"/>
        <v>2.2840119165839168E-2</v>
      </c>
      <c r="G512" s="7">
        <v>11.24</v>
      </c>
      <c r="H512" s="13">
        <f t="shared" si="37"/>
        <v>-8.8888888888886996E-4</v>
      </c>
      <c r="I512" s="7">
        <v>6.4359999999999999</v>
      </c>
      <c r="J512" s="13">
        <f t="shared" si="38"/>
        <v>3.742981908920777E-3</v>
      </c>
      <c r="K512" s="8">
        <v>6.65</v>
      </c>
      <c r="L512" s="13">
        <f t="shared" si="39"/>
        <v>-1.1887072808320961E-2</v>
      </c>
    </row>
    <row r="513" spans="2:12" ht="14.4" customHeight="1" x14ac:dyDescent="0.25">
      <c r="B513" s="15">
        <v>42674</v>
      </c>
      <c r="C513" s="6">
        <v>9143.2999999999993</v>
      </c>
      <c r="D513" s="13">
        <f t="shared" si="35"/>
        <v>-6.303457120189539E-3</v>
      </c>
      <c r="E513" s="7">
        <v>10.24</v>
      </c>
      <c r="F513" s="13">
        <f t="shared" si="36"/>
        <v>-5.8252427184466498E-3</v>
      </c>
      <c r="G513" s="7">
        <v>11.22</v>
      </c>
      <c r="H513" s="13">
        <f t="shared" si="37"/>
        <v>-1.7793594306049442E-3</v>
      </c>
      <c r="I513" s="7">
        <v>6.4329999999999998</v>
      </c>
      <c r="J513" s="13">
        <f t="shared" si="38"/>
        <v>-4.6612802983221158E-4</v>
      </c>
      <c r="K513" s="8">
        <v>6.55</v>
      </c>
      <c r="L513" s="13">
        <f t="shared" si="39"/>
        <v>-1.5037593984962485E-2</v>
      </c>
    </row>
    <row r="514" spans="2:12" ht="14.4" customHeight="1" x14ac:dyDescent="0.25">
      <c r="B514" s="15">
        <v>42675</v>
      </c>
      <c r="C514" s="6">
        <v>9040.7000000000007</v>
      </c>
      <c r="D514" s="13">
        <f t="shared" si="35"/>
        <v>-1.1221331466756921E-2</v>
      </c>
      <c r="E514" s="7">
        <v>10</v>
      </c>
      <c r="F514" s="13">
        <f t="shared" si="36"/>
        <v>-2.3437500000000021E-2</v>
      </c>
      <c r="G514" s="7">
        <v>11.1</v>
      </c>
      <c r="H514" s="13">
        <f t="shared" si="37"/>
        <v>-1.0695187165775489E-2</v>
      </c>
      <c r="I514" s="7">
        <v>6.2750000000000004</v>
      </c>
      <c r="J514" s="13">
        <f t="shared" si="38"/>
        <v>-2.4560858075547875E-2</v>
      </c>
      <c r="K514" s="8">
        <v>6.49</v>
      </c>
      <c r="L514" s="13">
        <f t="shared" si="39"/>
        <v>-9.1603053435113917E-3</v>
      </c>
    </row>
    <row r="515" spans="2:12" ht="14.4" customHeight="1" x14ac:dyDescent="0.25">
      <c r="B515" s="15">
        <v>42676</v>
      </c>
      <c r="C515" s="6">
        <v>8873.4</v>
      </c>
      <c r="D515" s="13">
        <f t="shared" si="35"/>
        <v>-1.8505204243034399E-2</v>
      </c>
      <c r="E515" s="7">
        <v>9.7799999999999994</v>
      </c>
      <c r="F515" s="13">
        <f t="shared" si="36"/>
        <v>-2.2000000000000065E-2</v>
      </c>
      <c r="G515" s="7">
        <v>10.95</v>
      </c>
      <c r="H515" s="13">
        <f t="shared" si="37"/>
        <v>-1.3513513513513545E-2</v>
      </c>
      <c r="I515" s="7">
        <v>6.22</v>
      </c>
      <c r="J515" s="13">
        <f t="shared" si="38"/>
        <v>-8.7649402390439207E-3</v>
      </c>
      <c r="K515" s="8">
        <v>6.4</v>
      </c>
      <c r="L515" s="13">
        <f t="shared" si="39"/>
        <v>-1.3867488443759608E-2</v>
      </c>
    </row>
    <row r="516" spans="2:12" ht="14.4" customHeight="1" x14ac:dyDescent="0.25">
      <c r="B516" s="15">
        <v>42677</v>
      </c>
      <c r="C516" s="6">
        <v>8879.9</v>
      </c>
      <c r="D516" s="13">
        <f t="shared" si="35"/>
        <v>7.3252642729956948E-4</v>
      </c>
      <c r="E516" s="7">
        <v>9.75</v>
      </c>
      <c r="F516" s="13">
        <f t="shared" si="36"/>
        <v>-3.0674846625766221E-3</v>
      </c>
      <c r="G516" s="7">
        <v>10.83</v>
      </c>
      <c r="H516" s="13">
        <f t="shared" si="37"/>
        <v>-1.095890410958897E-2</v>
      </c>
      <c r="I516" s="7">
        <v>6.2759999999999998</v>
      </c>
      <c r="J516" s="13">
        <f t="shared" si="38"/>
        <v>9.0032154340836095E-3</v>
      </c>
      <c r="K516" s="8">
        <v>6.5</v>
      </c>
      <c r="L516" s="13">
        <f t="shared" si="39"/>
        <v>1.5624999999999944E-2</v>
      </c>
    </row>
    <row r="517" spans="2:12" ht="14.4" customHeight="1" x14ac:dyDescent="0.25">
      <c r="B517" s="15">
        <v>42678</v>
      </c>
      <c r="C517" s="6">
        <v>8791.6</v>
      </c>
      <c r="D517" s="13">
        <f t="shared" si="35"/>
        <v>-9.943805673487233E-3</v>
      </c>
      <c r="E517" s="7">
        <v>9.6999999999999993</v>
      </c>
      <c r="F517" s="13">
        <f t="shared" si="36"/>
        <v>-5.1282051282052011E-3</v>
      </c>
      <c r="G517" s="7">
        <v>10.56</v>
      </c>
      <c r="H517" s="13">
        <f t="shared" si="37"/>
        <v>-2.4930747922437633E-2</v>
      </c>
      <c r="I517" s="7">
        <v>6.17</v>
      </c>
      <c r="J517" s="13">
        <f t="shared" si="38"/>
        <v>-1.6889738687061805E-2</v>
      </c>
      <c r="K517" s="8">
        <v>6.3929999999999998</v>
      </c>
      <c r="L517" s="13">
        <f t="shared" si="39"/>
        <v>-1.6461538461538493E-2</v>
      </c>
    </row>
    <row r="518" spans="2:12" ht="14.4" customHeight="1" x14ac:dyDescent="0.25">
      <c r="B518" s="15">
        <v>42681</v>
      </c>
      <c r="C518" s="6">
        <v>8918.7999999999993</v>
      </c>
      <c r="D518" s="13">
        <f t="shared" si="35"/>
        <v>1.4468356158150838E-2</v>
      </c>
      <c r="E518" s="7">
        <v>9.86</v>
      </c>
      <c r="F518" s="13">
        <f t="shared" si="36"/>
        <v>1.6494845360824757E-2</v>
      </c>
      <c r="G518" s="7">
        <v>10.7</v>
      </c>
      <c r="H518" s="13">
        <f t="shared" si="37"/>
        <v>1.3257575757575642E-2</v>
      </c>
      <c r="I518" s="7">
        <v>6.2370000000000001</v>
      </c>
      <c r="J518" s="13">
        <f t="shared" si="38"/>
        <v>1.0858995137763399E-2</v>
      </c>
      <c r="K518" s="8">
        <v>6.52</v>
      </c>
      <c r="L518" s="13">
        <f t="shared" si="39"/>
        <v>1.9865477866416358E-2</v>
      </c>
    </row>
    <row r="519" spans="2:12" ht="14.4" customHeight="1" x14ac:dyDescent="0.25">
      <c r="B519" s="15">
        <v>42682</v>
      </c>
      <c r="C519" s="6">
        <v>8937</v>
      </c>
      <c r="D519" s="13">
        <f t="shared" si="35"/>
        <v>2.0406332690497296E-3</v>
      </c>
      <c r="E519" s="7">
        <v>9.7899999999999991</v>
      </c>
      <c r="F519" s="13">
        <f t="shared" si="36"/>
        <v>-7.0993914807302525E-3</v>
      </c>
      <c r="G519" s="7">
        <v>10.63</v>
      </c>
      <c r="H519" s="13">
        <f t="shared" si="37"/>
        <v>-6.5420560747662159E-3</v>
      </c>
      <c r="I519" s="7">
        <v>6.25</v>
      </c>
      <c r="J519" s="13">
        <f t="shared" si="38"/>
        <v>2.0843354176687352E-3</v>
      </c>
      <c r="K519" s="8">
        <v>6.45</v>
      </c>
      <c r="L519" s="13">
        <f t="shared" si="39"/>
        <v>-1.0736196319018313E-2</v>
      </c>
    </row>
    <row r="520" spans="2:12" ht="14.4" customHeight="1" x14ac:dyDescent="0.25">
      <c r="B520" s="15">
        <v>42683</v>
      </c>
      <c r="C520" s="6">
        <v>8901.5</v>
      </c>
      <c r="D520" s="13">
        <f t="shared" si="35"/>
        <v>-3.9722501958151506E-3</v>
      </c>
      <c r="E520" s="7">
        <v>9.68</v>
      </c>
      <c r="F520" s="13">
        <f t="shared" si="36"/>
        <v>-1.1235955056179718E-2</v>
      </c>
      <c r="G520" s="7">
        <v>10.83</v>
      </c>
      <c r="H520" s="13">
        <f t="shared" si="37"/>
        <v>1.8814675446848474E-2</v>
      </c>
      <c r="I520" s="7">
        <v>6.2450000000000001</v>
      </c>
      <c r="J520" s="13">
        <f t="shared" si="38"/>
        <v>-7.9999999999998291E-4</v>
      </c>
      <c r="K520" s="8">
        <v>6.5</v>
      </c>
      <c r="L520" s="13">
        <f t="shared" si="39"/>
        <v>7.7519379844960962E-3</v>
      </c>
    </row>
    <row r="521" spans="2:12" ht="14.4" customHeight="1" x14ac:dyDescent="0.25">
      <c r="B521" s="15">
        <v>42684</v>
      </c>
      <c r="C521" s="6">
        <v>8756.7999999999993</v>
      </c>
      <c r="D521" s="13">
        <f t="shared" si="35"/>
        <v>-1.625568724372305E-2</v>
      </c>
      <c r="E521" s="7">
        <v>9.23</v>
      </c>
      <c r="F521" s="13">
        <f t="shared" si="36"/>
        <v>-4.6487603305785052E-2</v>
      </c>
      <c r="G521" s="7">
        <v>10.4</v>
      </c>
      <c r="H521" s="13">
        <f t="shared" si="37"/>
        <v>-3.970452446906738E-2</v>
      </c>
      <c r="I521" s="7">
        <v>6.1449999999999996</v>
      </c>
      <c r="J521" s="13">
        <f t="shared" si="38"/>
        <v>-1.6012810248198645E-2</v>
      </c>
      <c r="K521" s="8">
        <v>6.4329999999999998</v>
      </c>
      <c r="L521" s="13">
        <f t="shared" si="39"/>
        <v>-1.0307692307692334E-2</v>
      </c>
    </row>
    <row r="522" spans="2:12" ht="14.4" customHeight="1" x14ac:dyDescent="0.25">
      <c r="B522" s="15">
        <v>42685</v>
      </c>
      <c r="C522" s="6">
        <v>8639.2000000000007</v>
      </c>
      <c r="D522" s="13">
        <f t="shared" si="35"/>
        <v>-1.3429563310798301E-2</v>
      </c>
      <c r="E522" s="7">
        <v>9.16</v>
      </c>
      <c r="F522" s="13">
        <f t="shared" si="36"/>
        <v>-7.5839653304442343E-3</v>
      </c>
      <c r="G522" s="7">
        <v>10.199999999999999</v>
      </c>
      <c r="H522" s="13">
        <f t="shared" si="37"/>
        <v>-1.9230769230769332E-2</v>
      </c>
      <c r="I522" s="7">
        <v>6.13</v>
      </c>
      <c r="J522" s="13">
        <f t="shared" si="38"/>
        <v>-2.4410089503660993E-3</v>
      </c>
      <c r="K522" s="8">
        <v>6.42</v>
      </c>
      <c r="L522" s="13">
        <f t="shared" si="39"/>
        <v>-2.0208300948235504E-3</v>
      </c>
    </row>
    <row r="523" spans="2:12" ht="14.4" customHeight="1" x14ac:dyDescent="0.25">
      <c r="B523" s="15">
        <v>42688</v>
      </c>
      <c r="C523" s="6">
        <v>8658.2000000000007</v>
      </c>
      <c r="D523" s="13">
        <f t="shared" si="35"/>
        <v>2.1992777108991572E-3</v>
      </c>
      <c r="E523" s="7">
        <v>9.32</v>
      </c>
      <c r="F523" s="13">
        <f t="shared" si="36"/>
        <v>1.746724890829696E-2</v>
      </c>
      <c r="G523" s="7">
        <v>10.18</v>
      </c>
      <c r="H523" s="13">
        <f t="shared" si="37"/>
        <v>-1.9607843137254485E-3</v>
      </c>
      <c r="I523" s="7">
        <v>6.117</v>
      </c>
      <c r="J523" s="13">
        <f t="shared" si="38"/>
        <v>-2.1207177814029201E-3</v>
      </c>
      <c r="K523" s="8">
        <v>6.4</v>
      </c>
      <c r="L523" s="13">
        <f t="shared" si="39"/>
        <v>-3.1152647975077217E-3</v>
      </c>
    </row>
    <row r="524" spans="2:12" ht="14.4" customHeight="1" x14ac:dyDescent="0.25">
      <c r="B524" s="15">
        <v>42689</v>
      </c>
      <c r="C524" s="6">
        <v>8687.1</v>
      </c>
      <c r="D524" s="13">
        <f t="shared" si="35"/>
        <v>3.3378762329352098E-3</v>
      </c>
      <c r="E524" s="7">
        <v>9.49</v>
      </c>
      <c r="F524" s="13">
        <f t="shared" si="36"/>
        <v>1.8240343347639475E-2</v>
      </c>
      <c r="G524" s="7">
        <v>10.220000000000001</v>
      </c>
      <c r="H524" s="13">
        <f t="shared" si="37"/>
        <v>3.9292730844794621E-3</v>
      </c>
      <c r="I524" s="7">
        <v>6.2309999999999999</v>
      </c>
      <c r="J524" s="13">
        <f t="shared" si="38"/>
        <v>1.8636586562040196E-2</v>
      </c>
      <c r="K524" s="8">
        <v>6.452</v>
      </c>
      <c r="L524" s="13">
        <f t="shared" si="39"/>
        <v>8.1249999999999378E-3</v>
      </c>
    </row>
    <row r="525" spans="2:12" ht="14.4" customHeight="1" x14ac:dyDescent="0.25">
      <c r="B525" s="15">
        <v>42690</v>
      </c>
      <c r="C525" s="6">
        <v>8638.5</v>
      </c>
      <c r="D525" s="13">
        <f t="shared" si="35"/>
        <v>-5.5945021929067655E-3</v>
      </c>
      <c r="E525" s="7">
        <v>9.2899999999999991</v>
      </c>
      <c r="F525" s="13">
        <f t="shared" si="36"/>
        <v>-2.1074815595363651E-2</v>
      </c>
      <c r="G525" s="7">
        <v>10.199999999999999</v>
      </c>
      <c r="H525" s="13">
        <f t="shared" si="37"/>
        <v>-1.9569471624267466E-3</v>
      </c>
      <c r="I525" s="7">
        <v>6.0339999999999998</v>
      </c>
      <c r="J525" s="13">
        <f t="shared" si="38"/>
        <v>-3.1616112983469759E-2</v>
      </c>
      <c r="K525" s="8">
        <v>6.4450000000000003</v>
      </c>
      <c r="L525" s="13">
        <f t="shared" si="39"/>
        <v>-1.0849349039057151E-3</v>
      </c>
    </row>
    <row r="526" spans="2:12" ht="14.4" customHeight="1" x14ac:dyDescent="0.25">
      <c r="B526" s="15">
        <v>42691</v>
      </c>
      <c r="C526" s="6">
        <v>8718</v>
      </c>
      <c r="D526" s="13">
        <f t="shared" si="35"/>
        <v>9.2029866296231989E-3</v>
      </c>
      <c r="E526" s="7">
        <v>9.33</v>
      </c>
      <c r="F526" s="13">
        <f t="shared" si="36"/>
        <v>4.3057050592035448E-3</v>
      </c>
      <c r="G526" s="7">
        <v>10.14</v>
      </c>
      <c r="H526" s="13">
        <f t="shared" si="37"/>
        <v>-5.8823529411763456E-3</v>
      </c>
      <c r="I526" s="7">
        <v>6.1529999999999996</v>
      </c>
      <c r="J526" s="13">
        <f t="shared" si="38"/>
        <v>1.9721577726218062E-2</v>
      </c>
      <c r="K526" s="8">
        <v>7.01</v>
      </c>
      <c r="L526" s="13">
        <f t="shared" si="39"/>
        <v>8.7664856477889755E-2</v>
      </c>
    </row>
    <row r="527" spans="2:12" ht="14.4" customHeight="1" x14ac:dyDescent="0.25">
      <c r="B527" s="15">
        <v>42692</v>
      </c>
      <c r="C527" s="6">
        <v>8622.9</v>
      </c>
      <c r="D527" s="13">
        <f t="shared" si="35"/>
        <v>-1.0908465244322135E-2</v>
      </c>
      <c r="E527" s="7">
        <v>9.36</v>
      </c>
      <c r="F527" s="13">
        <f t="shared" si="36"/>
        <v>3.2154340836012176E-3</v>
      </c>
      <c r="G527" s="7">
        <v>10.24</v>
      </c>
      <c r="H527" s="13">
        <f t="shared" si="37"/>
        <v>9.8619329388559794E-3</v>
      </c>
      <c r="I527" s="7">
        <v>6.29</v>
      </c>
      <c r="J527" s="13">
        <f t="shared" si="38"/>
        <v>2.2265561514708349E-2</v>
      </c>
      <c r="K527" s="8">
        <v>6.9349999999999996</v>
      </c>
      <c r="L527" s="13">
        <f t="shared" si="39"/>
        <v>-1.0699001426533549E-2</v>
      </c>
    </row>
    <row r="528" spans="2:12" ht="14.4" customHeight="1" x14ac:dyDescent="0.25">
      <c r="B528" s="15">
        <v>42695</v>
      </c>
      <c r="C528" s="6">
        <v>8614.6</v>
      </c>
      <c r="D528" s="13">
        <f t="shared" si="35"/>
        <v>-9.6255320135908717E-4</v>
      </c>
      <c r="E528" s="7">
        <v>9.3699999999999992</v>
      </c>
      <c r="F528" s="13">
        <f t="shared" si="36"/>
        <v>1.0683760683760457E-3</v>
      </c>
      <c r="G528" s="7">
        <v>10.24</v>
      </c>
      <c r="H528" s="13">
        <f t="shared" si="37"/>
        <v>0</v>
      </c>
      <c r="I528" s="7">
        <v>6.2380000000000004</v>
      </c>
      <c r="J528" s="13">
        <f t="shared" si="38"/>
        <v>-8.2670906200317338E-3</v>
      </c>
      <c r="K528" s="8">
        <v>6.93</v>
      </c>
      <c r="L528" s="13">
        <f t="shared" si="39"/>
        <v>-7.2098053352557948E-4</v>
      </c>
    </row>
    <row r="529" spans="2:13" x14ac:dyDescent="0.25">
      <c r="B529" s="15">
        <v>42696</v>
      </c>
      <c r="C529" s="6">
        <v>8651.5</v>
      </c>
      <c r="D529" s="13">
        <f t="shared" si="35"/>
        <v>4.2834258119935501E-3</v>
      </c>
      <c r="E529" s="7">
        <v>9.52</v>
      </c>
      <c r="F529" s="13">
        <f t="shared" si="36"/>
        <v>1.6008537886873037E-2</v>
      </c>
      <c r="G529" s="7">
        <v>10.45</v>
      </c>
      <c r="H529" s="13">
        <f t="shared" si="37"/>
        <v>2.050781249999991E-2</v>
      </c>
      <c r="I529" s="7">
        <v>6.2779999999999996</v>
      </c>
      <c r="J529" s="13">
        <f t="shared" si="38"/>
        <v>6.4123116383454862E-3</v>
      </c>
      <c r="K529" s="8">
        <v>7</v>
      </c>
      <c r="L529" s="13">
        <f t="shared" si="39"/>
        <v>1.0101010101010142E-2</v>
      </c>
    </row>
    <row r="530" spans="2:13" x14ac:dyDescent="0.25">
      <c r="B530" s="15">
        <v>42697</v>
      </c>
      <c r="C530" s="6">
        <v>8627.5</v>
      </c>
      <c r="D530" s="13">
        <f t="shared" si="35"/>
        <v>-2.7740854187135178E-3</v>
      </c>
      <c r="E530" s="7">
        <v>9.5299999999999994</v>
      </c>
      <c r="F530" s="13">
        <f t="shared" si="36"/>
        <v>1.0504201680672045E-3</v>
      </c>
      <c r="G530" s="7">
        <v>10.62</v>
      </c>
      <c r="H530" s="13">
        <f t="shared" si="37"/>
        <v>1.6267942583732053E-2</v>
      </c>
      <c r="I530" s="7">
        <v>6.34</v>
      </c>
      <c r="J530" s="13">
        <f t="shared" si="38"/>
        <v>9.8757566103855176E-3</v>
      </c>
      <c r="K530" s="8">
        <v>6.97</v>
      </c>
      <c r="L530" s="13">
        <f t="shared" si="39"/>
        <v>-4.2857142857143215E-3</v>
      </c>
    </row>
    <row r="531" spans="2:13" x14ac:dyDescent="0.25">
      <c r="B531" s="15">
        <v>42698</v>
      </c>
      <c r="C531" s="6">
        <v>8657.2000000000007</v>
      </c>
      <c r="D531" s="13">
        <f t="shared" ref="D531:D594" si="40">(C531-C530)/C530</f>
        <v>3.4424804404521274E-3</v>
      </c>
      <c r="E531" s="7">
        <v>9.4969999999999999</v>
      </c>
      <c r="F531" s="13">
        <f t="shared" ref="F531" si="41">(E531-E530)/E530</f>
        <v>-3.4627492130114876E-3</v>
      </c>
      <c r="G531" s="7">
        <v>10.42</v>
      </c>
      <c r="H531" s="13">
        <f t="shared" ref="H531:H532" si="42">(G531-G530)/G530</f>
        <v>-1.8832391713747579E-2</v>
      </c>
      <c r="I531" s="7">
        <v>6.3659999999999997</v>
      </c>
      <c r="J531" s="13">
        <f>(I531-I530)/I530</f>
        <v>4.1009463722397168E-3</v>
      </c>
      <c r="K531" s="8">
        <v>6.95</v>
      </c>
      <c r="L531" s="13">
        <f>(K531-K530)/K530</f>
        <v>-2.8694404591104125E-3</v>
      </c>
      <c r="M531" s="12"/>
    </row>
    <row r="532" spans="2:13" x14ac:dyDescent="0.25">
      <c r="B532" s="15">
        <v>42699</v>
      </c>
      <c r="C532" s="6">
        <v>8674.4</v>
      </c>
      <c r="D532" s="13">
        <f t="shared" si="40"/>
        <v>1.9867855657717168E-3</v>
      </c>
      <c r="E532" s="7">
        <v>9.4779999999999998</v>
      </c>
      <c r="F532" s="13">
        <f>(E532-E531)/E531</f>
        <v>-2.0006317784563681E-3</v>
      </c>
      <c r="G532" s="7">
        <v>10.42</v>
      </c>
      <c r="H532" s="13">
        <f t="shared" si="42"/>
        <v>0</v>
      </c>
      <c r="I532" s="7">
        <v>6.3920000000000003</v>
      </c>
      <c r="J532" s="13">
        <f>(I532-I531)/I531</f>
        <v>4.0841972981465113E-3</v>
      </c>
      <c r="K532" s="8">
        <v>7.0179999999999998</v>
      </c>
      <c r="L532" s="13">
        <f>(K532-K531)/K531</f>
        <v>9.784172661870448E-3</v>
      </c>
      <c r="M532" s="12"/>
    </row>
    <row r="533" spans="2:13" x14ac:dyDescent="0.25">
      <c r="B533" s="15">
        <v>42702</v>
      </c>
      <c r="C533" s="6">
        <v>8619.2999999999993</v>
      </c>
      <c r="D533" s="13">
        <f t="shared" si="40"/>
        <v>-6.3520243475053452E-3</v>
      </c>
      <c r="E533" s="7">
        <v>9.5389999999999997</v>
      </c>
      <c r="F533" s="13">
        <f t="shared" ref="F533:F596" si="43">(E533-E532)/E532</f>
        <v>6.4359569529436533E-3</v>
      </c>
      <c r="G533" s="7">
        <v>10.555</v>
      </c>
      <c r="H533" s="13">
        <f t="shared" ref="H533:H596" si="44">(G533-G532)/G532</f>
        <v>1.2955854126679442E-2</v>
      </c>
      <c r="I533" s="7">
        <v>6.3760000000000003</v>
      </c>
      <c r="J533" s="13">
        <f t="shared" ref="J533:J596" si="45">(I533-I532)/I532</f>
        <v>-2.5031289111389259E-3</v>
      </c>
      <c r="K533" s="8">
        <v>7.1230000000000002</v>
      </c>
      <c r="L533" s="13">
        <f t="shared" ref="L533:L596" si="46">(K533-K532)/K532</f>
        <v>1.4961527500712515E-2</v>
      </c>
      <c r="M533" s="12"/>
    </row>
    <row r="534" spans="2:13" x14ac:dyDescent="0.25">
      <c r="B534" s="15">
        <v>42703</v>
      </c>
      <c r="C534" s="6">
        <v>8667</v>
      </c>
      <c r="D534" s="13">
        <f t="shared" si="40"/>
        <v>5.5340920956459027E-3</v>
      </c>
      <c r="E534" s="7">
        <v>9.5009999999999994</v>
      </c>
      <c r="F534" s="13">
        <f t="shared" si="43"/>
        <v>-3.9836460844952567E-3</v>
      </c>
      <c r="G534" s="7">
        <v>10.81</v>
      </c>
      <c r="H534" s="13">
        <f t="shared" si="44"/>
        <v>2.4159166271909123E-2</v>
      </c>
      <c r="I534" s="7">
        <v>6.3680000000000003</v>
      </c>
      <c r="J534" s="13">
        <f t="shared" si="45"/>
        <v>-1.2547051442910926E-3</v>
      </c>
      <c r="K534" s="8">
        <v>7.04</v>
      </c>
      <c r="L534" s="13">
        <f t="shared" si="46"/>
        <v>-1.1652393654359144E-2</v>
      </c>
      <c r="M534" s="12"/>
    </row>
    <row r="535" spans="2:13" x14ac:dyDescent="0.25">
      <c r="B535" s="15">
        <v>42704</v>
      </c>
      <c r="C535" s="6">
        <v>8688.2000000000007</v>
      </c>
      <c r="D535" s="13">
        <f t="shared" si="40"/>
        <v>2.446059766932125E-3</v>
      </c>
      <c r="E535" s="7">
        <v>9.51</v>
      </c>
      <c r="F535" s="13">
        <f t="shared" si="43"/>
        <v>9.4726870855702991E-4</v>
      </c>
      <c r="G535" s="7">
        <v>10.85</v>
      </c>
      <c r="H535" s="13">
        <f t="shared" si="44"/>
        <v>3.7002775208139819E-3</v>
      </c>
      <c r="I535" s="7">
        <v>6.3259999999999996</v>
      </c>
      <c r="J535" s="13">
        <f t="shared" si="45"/>
        <v>-6.5954773869347835E-3</v>
      </c>
      <c r="K535" s="8">
        <v>6.94</v>
      </c>
      <c r="L535" s="13">
        <f t="shared" si="46"/>
        <v>-1.4204545454545404E-2</v>
      </c>
      <c r="M535" s="12"/>
    </row>
    <row r="536" spans="2:13" x14ac:dyDescent="0.25">
      <c r="B536" s="15">
        <v>42705</v>
      </c>
      <c r="C536" s="6">
        <v>8669.2000000000007</v>
      </c>
      <c r="D536" s="13">
        <f t="shared" si="40"/>
        <v>-2.1868741511475334E-3</v>
      </c>
      <c r="E536" s="7">
        <v>9.4</v>
      </c>
      <c r="F536" s="13">
        <f t="shared" si="43"/>
        <v>-1.156677181913769E-2</v>
      </c>
      <c r="G536" s="7">
        <v>10.82</v>
      </c>
      <c r="H536" s="13">
        <f t="shared" si="44"/>
        <v>-2.7649769585252866E-3</v>
      </c>
      <c r="I536" s="7">
        <v>6.2240000000000002</v>
      </c>
      <c r="J536" s="13">
        <f t="shared" si="45"/>
        <v>-1.6123932975023621E-2</v>
      </c>
      <c r="K536" s="8">
        <v>6.86</v>
      </c>
      <c r="L536" s="13">
        <f t="shared" si="46"/>
        <v>-1.1527377521613843E-2</v>
      </c>
      <c r="M536" s="12"/>
    </row>
    <row r="537" spans="2:13" x14ac:dyDescent="0.25">
      <c r="B537" s="15">
        <v>42706</v>
      </c>
      <c r="C537" s="6">
        <v>8607.1</v>
      </c>
      <c r="D537" s="13">
        <f t="shared" si="40"/>
        <v>-7.1632907304019239E-3</v>
      </c>
      <c r="E537" s="7">
        <v>9.4700000000000006</v>
      </c>
      <c r="F537" s="13">
        <f t="shared" si="43"/>
        <v>7.4468085106383277E-3</v>
      </c>
      <c r="G537" s="7">
        <v>10.685</v>
      </c>
      <c r="H537" s="13">
        <f t="shared" si="44"/>
        <v>-1.2476894639556356E-2</v>
      </c>
      <c r="I537" s="7">
        <v>6.1440000000000001</v>
      </c>
      <c r="J537" s="13">
        <f t="shared" si="45"/>
        <v>-1.2853470437018006E-2</v>
      </c>
      <c r="K537" s="8">
        <v>6.84</v>
      </c>
      <c r="L537" s="13">
        <f t="shared" si="46"/>
        <v>-2.915451895043799E-3</v>
      </c>
      <c r="M537" s="12"/>
    </row>
    <row r="538" spans="2:13" x14ac:dyDescent="0.25">
      <c r="B538" s="15">
        <v>42709</v>
      </c>
      <c r="C538" s="6">
        <v>8664.7000000000007</v>
      </c>
      <c r="D538" s="13">
        <f t="shared" si="40"/>
        <v>6.6921495044789028E-3</v>
      </c>
      <c r="E538" s="7">
        <v>9.5</v>
      </c>
      <c r="F538" s="13">
        <f t="shared" si="43"/>
        <v>3.1678986272438603E-3</v>
      </c>
      <c r="G538" s="7">
        <v>10.725</v>
      </c>
      <c r="H538" s="13">
        <f t="shared" si="44"/>
        <v>3.7435657463733406E-3</v>
      </c>
      <c r="I538" s="7">
        <v>6.11</v>
      </c>
      <c r="J538" s="13">
        <f t="shared" si="45"/>
        <v>-5.5338541666666357E-3</v>
      </c>
      <c r="K538" s="8">
        <v>6.91</v>
      </c>
      <c r="L538" s="13">
        <f t="shared" si="46"/>
        <v>1.0233918128655012E-2</v>
      </c>
      <c r="M538" s="12"/>
    </row>
    <row r="539" spans="2:13" x14ac:dyDescent="0.25">
      <c r="B539" s="15">
        <v>42710</v>
      </c>
      <c r="C539" s="6">
        <v>8893.2999999999993</v>
      </c>
      <c r="D539" s="13">
        <f t="shared" si="40"/>
        <v>2.6382909968031037E-2</v>
      </c>
      <c r="E539" s="7">
        <v>9.5329999999999995</v>
      </c>
      <c r="F539" s="13">
        <f t="shared" si="43"/>
        <v>3.4736842105262604E-3</v>
      </c>
      <c r="G539" s="7">
        <v>10.975</v>
      </c>
      <c r="H539" s="13">
        <f t="shared" si="44"/>
        <v>2.3310023310023312E-2</v>
      </c>
      <c r="I539" s="7">
        <v>6.14</v>
      </c>
      <c r="J539" s="13">
        <f t="shared" si="45"/>
        <v>4.9099836333877838E-3</v>
      </c>
      <c r="K539" s="8">
        <v>6.9420000000000002</v>
      </c>
      <c r="L539" s="13">
        <f t="shared" si="46"/>
        <v>4.6309696092619434E-3</v>
      </c>
      <c r="M539" s="12"/>
    </row>
    <row r="540" spans="2:13" x14ac:dyDescent="0.25">
      <c r="B540" s="15">
        <v>42711</v>
      </c>
      <c r="C540" s="6">
        <v>8960.4</v>
      </c>
      <c r="D540" s="13">
        <f t="shared" si="40"/>
        <v>7.5450057908763189E-3</v>
      </c>
      <c r="E540" s="7">
        <v>9.65</v>
      </c>
      <c r="F540" s="13">
        <f t="shared" si="43"/>
        <v>1.2273156404070165E-2</v>
      </c>
      <c r="G540" s="7">
        <v>11.01</v>
      </c>
      <c r="H540" s="13">
        <f t="shared" si="44"/>
        <v>3.1890660592255255E-3</v>
      </c>
      <c r="I540" s="7">
        <v>6.21</v>
      </c>
      <c r="J540" s="13">
        <f t="shared" si="45"/>
        <v>1.1400651465798092E-2</v>
      </c>
      <c r="K540" s="8">
        <v>6.93</v>
      </c>
      <c r="L540" s="13">
        <f t="shared" si="46"/>
        <v>-1.7286084701815694E-3</v>
      </c>
      <c r="M540" s="12"/>
    </row>
    <row r="541" spans="2:13" x14ac:dyDescent="0.25">
      <c r="B541" s="15">
        <v>42712</v>
      </c>
      <c r="C541" s="6">
        <v>9145.4</v>
      </c>
      <c r="D541" s="13">
        <f t="shared" si="40"/>
        <v>2.064639971429847E-2</v>
      </c>
      <c r="E541" s="7">
        <v>9.8000000000000007</v>
      </c>
      <c r="F541" s="13">
        <f t="shared" si="43"/>
        <v>1.5544041450777238E-2</v>
      </c>
      <c r="G541" s="7">
        <v>11.2</v>
      </c>
      <c r="H541" s="13">
        <f t="shared" si="44"/>
        <v>1.7257039055404134E-2</v>
      </c>
      <c r="I541" s="7">
        <v>6.23</v>
      </c>
      <c r="J541" s="13">
        <f t="shared" si="45"/>
        <v>3.2206119162641648E-3</v>
      </c>
      <c r="K541" s="8">
        <v>6.9080000000000004</v>
      </c>
      <c r="L541" s="13">
        <f t="shared" si="46"/>
        <v>-3.1746031746030814E-3</v>
      </c>
      <c r="M541" s="12"/>
    </row>
    <row r="542" spans="2:13" x14ac:dyDescent="0.25">
      <c r="B542" s="15">
        <v>42713</v>
      </c>
      <c r="C542" s="6">
        <v>9169.6</v>
      </c>
      <c r="D542" s="13">
        <f t="shared" si="40"/>
        <v>2.6461390425788624E-3</v>
      </c>
      <c r="E542" s="7">
        <v>9.9939999999999998</v>
      </c>
      <c r="F542" s="13">
        <f t="shared" si="43"/>
        <v>1.9795918367346843E-2</v>
      </c>
      <c r="G542" s="7">
        <v>11.29</v>
      </c>
      <c r="H542" s="13">
        <f t="shared" si="44"/>
        <v>8.0357142857142728E-3</v>
      </c>
      <c r="I542" s="7">
        <v>6.34</v>
      </c>
      <c r="J542" s="13">
        <f t="shared" si="45"/>
        <v>1.7656500802568125E-2</v>
      </c>
      <c r="K542" s="8">
        <v>7.01</v>
      </c>
      <c r="L542" s="13">
        <f t="shared" si="46"/>
        <v>1.4765489287782197E-2</v>
      </c>
      <c r="M542" s="12"/>
    </row>
    <row r="543" spans="2:13" x14ac:dyDescent="0.25">
      <c r="B543" s="15">
        <v>42716</v>
      </c>
      <c r="C543" s="6">
        <v>9186.4</v>
      </c>
      <c r="D543" s="13">
        <f t="shared" si="40"/>
        <v>1.8321409876111577E-3</v>
      </c>
      <c r="E543" s="7">
        <v>9.8260000000000005</v>
      </c>
      <c r="F543" s="13">
        <f t="shared" si="43"/>
        <v>-1.6810086051630906E-2</v>
      </c>
      <c r="G543" s="7">
        <v>11.25</v>
      </c>
      <c r="H543" s="13">
        <f t="shared" si="44"/>
        <v>-3.5429583702390743E-3</v>
      </c>
      <c r="I543" s="7">
        <v>6.3540000000000001</v>
      </c>
      <c r="J543" s="13">
        <f t="shared" si="45"/>
        <v>2.2082018927445167E-3</v>
      </c>
      <c r="K543" s="8">
        <v>7.1</v>
      </c>
      <c r="L543" s="13">
        <f t="shared" si="46"/>
        <v>1.2838801711840209E-2</v>
      </c>
      <c r="M543" s="12"/>
    </row>
    <row r="544" spans="2:13" x14ac:dyDescent="0.25">
      <c r="B544" s="15">
        <v>42717</v>
      </c>
      <c r="C544" s="6">
        <v>9331.2999999999993</v>
      </c>
      <c r="D544" s="13">
        <f t="shared" si="40"/>
        <v>1.5773317077418754E-2</v>
      </c>
      <c r="E544" s="7">
        <v>9.9540000000000006</v>
      </c>
      <c r="F544" s="13">
        <f t="shared" si="43"/>
        <v>1.3026663952778354E-2</v>
      </c>
      <c r="G544" s="7">
        <v>11.36</v>
      </c>
      <c r="H544" s="13">
        <f t="shared" si="44"/>
        <v>9.7777777777777273E-3</v>
      </c>
      <c r="I544" s="7">
        <v>6.4240000000000004</v>
      </c>
      <c r="J544" s="13">
        <f t="shared" si="45"/>
        <v>1.1016682404784432E-2</v>
      </c>
      <c r="K544" s="8">
        <v>7.04</v>
      </c>
      <c r="L544" s="13">
        <f t="shared" si="46"/>
        <v>-8.450704225352058E-3</v>
      </c>
      <c r="M544" s="12"/>
    </row>
    <row r="545" spans="2:13" x14ac:dyDescent="0.25">
      <c r="B545" s="15">
        <v>42718</v>
      </c>
      <c r="C545" s="6">
        <v>9218.4</v>
      </c>
      <c r="D545" s="13">
        <f t="shared" si="40"/>
        <v>-1.2099064439038467E-2</v>
      </c>
      <c r="E545" s="7">
        <v>9.9760000000000009</v>
      </c>
      <c r="F545" s="13">
        <f t="shared" si="43"/>
        <v>2.2101667671288166E-3</v>
      </c>
      <c r="G545" s="7">
        <v>11.28</v>
      </c>
      <c r="H545" s="13">
        <f t="shared" si="44"/>
        <v>-7.0422535211267668E-3</v>
      </c>
      <c r="I545" s="7">
        <v>6.34</v>
      </c>
      <c r="J545" s="13">
        <f t="shared" si="45"/>
        <v>-1.3075965130759731E-2</v>
      </c>
      <c r="K545" s="8">
        <v>6.86</v>
      </c>
      <c r="L545" s="13">
        <f t="shared" si="46"/>
        <v>-2.5568181818181778E-2</v>
      </c>
      <c r="M545" s="12"/>
    </row>
    <row r="546" spans="2:13" x14ac:dyDescent="0.25">
      <c r="B546" s="15">
        <v>42719</v>
      </c>
      <c r="C546" s="6">
        <v>9340.7999999999993</v>
      </c>
      <c r="D546" s="13">
        <f t="shared" si="40"/>
        <v>1.3277792241603709E-2</v>
      </c>
      <c r="E546" s="7">
        <v>9.8520000000000003</v>
      </c>
      <c r="F546" s="13">
        <f t="shared" si="43"/>
        <v>-1.2429831595830047E-2</v>
      </c>
      <c r="G546" s="7">
        <v>11.305</v>
      </c>
      <c r="H546" s="13">
        <f t="shared" si="44"/>
        <v>2.2163120567376205E-3</v>
      </c>
      <c r="I546" s="7">
        <v>6.37</v>
      </c>
      <c r="J546" s="13">
        <f t="shared" si="45"/>
        <v>4.7318611987382094E-3</v>
      </c>
      <c r="K546" s="8">
        <v>6.81</v>
      </c>
      <c r="L546" s="13">
        <f t="shared" si="46"/>
        <v>-7.2886297376094323E-3</v>
      </c>
      <c r="M546" s="12"/>
    </row>
    <row r="547" spans="2:13" x14ac:dyDescent="0.25">
      <c r="B547" s="15">
        <v>42720</v>
      </c>
      <c r="C547" s="6">
        <v>9412.7999999999993</v>
      </c>
      <c r="D547" s="13">
        <f t="shared" si="40"/>
        <v>7.7081192189105861E-3</v>
      </c>
      <c r="E547" s="7">
        <v>10.119999999999999</v>
      </c>
      <c r="F547" s="13">
        <f t="shared" si="43"/>
        <v>2.7202598457165945E-2</v>
      </c>
      <c r="G547" s="7">
        <v>11.36</v>
      </c>
      <c r="H547" s="13">
        <f t="shared" si="44"/>
        <v>4.8651039363113418E-3</v>
      </c>
      <c r="I547" s="7">
        <v>6.516</v>
      </c>
      <c r="J547" s="13">
        <f t="shared" si="45"/>
        <v>2.2919937205651476E-2</v>
      </c>
      <c r="K547" s="8">
        <v>6.86</v>
      </c>
      <c r="L547" s="13">
        <f t="shared" si="46"/>
        <v>7.3421439060206628E-3</v>
      </c>
      <c r="M547" s="12"/>
    </row>
    <row r="548" spans="2:13" x14ac:dyDescent="0.25">
      <c r="B548" s="15">
        <v>42723</v>
      </c>
      <c r="C548" s="6">
        <v>9336.7000000000007</v>
      </c>
      <c r="D548" s="13">
        <f t="shared" si="40"/>
        <v>-8.0847356790751477E-3</v>
      </c>
      <c r="E548" s="7">
        <v>10.234999999999999</v>
      </c>
      <c r="F548" s="13">
        <f t="shared" si="43"/>
        <v>1.1363636363636385E-2</v>
      </c>
      <c r="G548" s="7">
        <v>11.475</v>
      </c>
      <c r="H548" s="13">
        <f t="shared" si="44"/>
        <v>1.0123239436619738E-2</v>
      </c>
      <c r="I548" s="7">
        <v>6.6760000000000002</v>
      </c>
      <c r="J548" s="13">
        <f t="shared" si="45"/>
        <v>2.4554941682013526E-2</v>
      </c>
      <c r="K548" s="8">
        <v>6.9</v>
      </c>
      <c r="L548" s="13">
        <f t="shared" si="46"/>
        <v>5.8309037900874687E-3</v>
      </c>
      <c r="M548" s="12"/>
    </row>
    <row r="549" spans="2:13" x14ac:dyDescent="0.25">
      <c r="B549" s="15">
        <v>42724</v>
      </c>
      <c r="C549" s="6">
        <v>9407.9</v>
      </c>
      <c r="D549" s="13">
        <f t="shared" si="40"/>
        <v>7.6258206861095357E-3</v>
      </c>
      <c r="E549" s="7">
        <v>10.24</v>
      </c>
      <c r="F549" s="13">
        <f t="shared" si="43"/>
        <v>4.88519785051371E-4</v>
      </c>
      <c r="G549" s="7">
        <v>11.34</v>
      </c>
      <c r="H549" s="13">
        <f t="shared" si="44"/>
        <v>-1.1764705882352924E-2</v>
      </c>
      <c r="I549" s="7">
        <v>6.7030000000000003</v>
      </c>
      <c r="J549" s="13">
        <f t="shared" si="45"/>
        <v>4.0443379269023572E-3</v>
      </c>
      <c r="K549" s="8">
        <v>7.01</v>
      </c>
      <c r="L549" s="13">
        <f t="shared" si="46"/>
        <v>1.5942028985507162E-2</v>
      </c>
      <c r="M549" s="12"/>
    </row>
    <row r="550" spans="2:13" x14ac:dyDescent="0.25">
      <c r="B550" s="15">
        <v>42725</v>
      </c>
      <c r="C550" s="6">
        <v>9371.7000000000007</v>
      </c>
      <c r="D550" s="13">
        <f t="shared" si="40"/>
        <v>-3.8478300151998756E-3</v>
      </c>
      <c r="E550" s="7">
        <v>10.32</v>
      </c>
      <c r="F550" s="13">
        <f t="shared" si="43"/>
        <v>7.8125000000000069E-3</v>
      </c>
      <c r="G550" s="7">
        <v>11.4</v>
      </c>
      <c r="H550" s="13">
        <f t="shared" si="44"/>
        <v>5.2910052910053349E-3</v>
      </c>
      <c r="I550" s="7">
        <v>6.5759999999999996</v>
      </c>
      <c r="J550" s="13">
        <f t="shared" si="45"/>
        <v>-1.8946740265552837E-2</v>
      </c>
      <c r="K550" s="8">
        <v>7.0540000000000003</v>
      </c>
      <c r="L550" s="13">
        <f t="shared" si="46"/>
        <v>6.276747503566403E-3</v>
      </c>
      <c r="M550" s="12"/>
    </row>
    <row r="551" spans="2:13" x14ac:dyDescent="0.25">
      <c r="B551" s="15">
        <v>42726</v>
      </c>
      <c r="C551" s="6">
        <v>9333.6</v>
      </c>
      <c r="D551" s="13">
        <f t="shared" si="40"/>
        <v>-4.0654310317232052E-3</v>
      </c>
      <c r="E551" s="7">
        <v>10.18</v>
      </c>
      <c r="F551" s="13">
        <f t="shared" si="43"/>
        <v>-1.3565891472868272E-2</v>
      </c>
      <c r="G551" s="7">
        <v>11.295</v>
      </c>
      <c r="H551" s="13">
        <f t="shared" si="44"/>
        <v>-9.210526315789511E-3</v>
      </c>
      <c r="I551" s="7">
        <v>6.63</v>
      </c>
      <c r="J551" s="13">
        <f t="shared" si="45"/>
        <v>8.2116788321168303E-3</v>
      </c>
      <c r="K551" s="8">
        <v>7.01</v>
      </c>
      <c r="L551" s="13">
        <f t="shared" si="46"/>
        <v>-6.2375956903885001E-3</v>
      </c>
      <c r="M551" s="12"/>
    </row>
    <row r="552" spans="2:13" x14ac:dyDescent="0.25">
      <c r="B552" s="15">
        <v>42727</v>
      </c>
      <c r="C552" s="6">
        <v>9367.7000000000007</v>
      </c>
      <c r="D552" s="13">
        <f t="shared" si="40"/>
        <v>3.6534670437987876E-3</v>
      </c>
      <c r="E552" s="7">
        <v>10.295</v>
      </c>
      <c r="F552" s="13">
        <f t="shared" si="43"/>
        <v>1.1296660117878214E-2</v>
      </c>
      <c r="G552" s="7">
        <v>11.25</v>
      </c>
      <c r="H552" s="13">
        <f t="shared" si="44"/>
        <v>-3.9840637450199142E-3</v>
      </c>
      <c r="I552" s="7">
        <v>6.6</v>
      </c>
      <c r="J552" s="13">
        <f t="shared" si="45"/>
        <v>-4.524886877828092E-3</v>
      </c>
      <c r="K552" s="8">
        <v>6.9630000000000001</v>
      </c>
      <c r="L552" s="13">
        <f t="shared" si="46"/>
        <v>-6.7047075606276336E-3</v>
      </c>
      <c r="M552" s="12"/>
    </row>
    <row r="553" spans="2:13" x14ac:dyDescent="0.25">
      <c r="B553" s="15">
        <v>42731</v>
      </c>
      <c r="C553" s="6">
        <v>9376.6</v>
      </c>
      <c r="D553" s="13">
        <f t="shared" si="40"/>
        <v>9.5007312360554199E-4</v>
      </c>
      <c r="E553" s="7">
        <v>10.33</v>
      </c>
      <c r="F553" s="13">
        <f t="shared" si="43"/>
        <v>3.3997085964060361E-3</v>
      </c>
      <c r="G553" s="7">
        <v>11.275</v>
      </c>
      <c r="H553" s="13">
        <f t="shared" si="44"/>
        <v>2.2222222222222539E-3</v>
      </c>
      <c r="I553" s="7">
        <v>6.56</v>
      </c>
      <c r="J553" s="13">
        <f t="shared" si="45"/>
        <v>-6.0606060606060667E-3</v>
      </c>
      <c r="K553" s="8">
        <v>7.08</v>
      </c>
      <c r="L553" s="13">
        <f t="shared" si="46"/>
        <v>1.6803102111158982E-2</v>
      </c>
      <c r="M553" s="12"/>
    </row>
    <row r="554" spans="2:13" x14ac:dyDescent="0.25">
      <c r="B554" s="15">
        <v>42732</v>
      </c>
      <c r="C554" s="6">
        <v>9344.9</v>
      </c>
      <c r="D554" s="13">
        <f t="shared" si="40"/>
        <v>-3.380756350916188E-3</v>
      </c>
      <c r="E554" s="7">
        <v>10.205</v>
      </c>
      <c r="F554" s="13">
        <f t="shared" si="43"/>
        <v>-1.2100677637947725E-2</v>
      </c>
      <c r="G554" s="7">
        <v>11.295</v>
      </c>
      <c r="H554" s="13">
        <f t="shared" si="44"/>
        <v>1.7738359201773456E-3</v>
      </c>
      <c r="I554" s="7">
        <v>6.5529999999999999</v>
      </c>
      <c r="J554" s="13">
        <f t="shared" si="45"/>
        <v>-1.0670731707316575E-3</v>
      </c>
      <c r="K554" s="8">
        <v>7.12</v>
      </c>
      <c r="L554" s="13">
        <f t="shared" si="46"/>
        <v>5.649717514124299E-3</v>
      </c>
      <c r="M554" s="12"/>
    </row>
    <row r="555" spans="2:13" x14ac:dyDescent="0.25">
      <c r="B555" s="15">
        <v>42733</v>
      </c>
      <c r="C555" s="6">
        <v>9327.1</v>
      </c>
      <c r="D555" s="13">
        <f t="shared" si="40"/>
        <v>-1.9047822876648518E-3</v>
      </c>
      <c r="E555" s="7">
        <v>10.29</v>
      </c>
      <c r="F555" s="13">
        <f t="shared" si="43"/>
        <v>8.3292503674668381E-3</v>
      </c>
      <c r="G555" s="7">
        <v>11.2</v>
      </c>
      <c r="H555" s="13">
        <f t="shared" si="44"/>
        <v>-8.4108012394865546E-3</v>
      </c>
      <c r="I555" s="7">
        <v>6.57</v>
      </c>
      <c r="J555" s="13">
        <f t="shared" si="45"/>
        <v>2.5942316496261786E-3</v>
      </c>
      <c r="K555" s="8">
        <v>7.12</v>
      </c>
      <c r="L555" s="13">
        <f t="shared" si="46"/>
        <v>0</v>
      </c>
      <c r="M555" s="12"/>
    </row>
    <row r="556" spans="2:13" x14ac:dyDescent="0.25">
      <c r="B556" s="15">
        <v>42734</v>
      </c>
      <c r="C556" s="6">
        <v>9352.1</v>
      </c>
      <c r="D556" s="13">
        <f t="shared" si="40"/>
        <v>2.6803615271627835E-3</v>
      </c>
      <c r="E556" s="7">
        <v>10.33</v>
      </c>
      <c r="F556" s="13">
        <f t="shared" si="43"/>
        <v>3.8872691933917324E-3</v>
      </c>
      <c r="G556" s="7">
        <v>11.195</v>
      </c>
      <c r="H556" s="13">
        <f t="shared" si="44"/>
        <v>-4.4642857142848262E-4</v>
      </c>
      <c r="I556" s="7">
        <v>6.5830000000000002</v>
      </c>
      <c r="J556" s="13">
        <f t="shared" si="45"/>
        <v>1.9786910197868951E-3</v>
      </c>
      <c r="K556" s="8">
        <v>7.03</v>
      </c>
      <c r="L556" s="13">
        <f t="shared" si="46"/>
        <v>-1.2640449438202228E-2</v>
      </c>
      <c r="M556" s="12"/>
    </row>
    <row r="557" spans="2:13" x14ac:dyDescent="0.25">
      <c r="B557" s="15">
        <v>42737</v>
      </c>
      <c r="C557" s="6">
        <v>9418.7000000000007</v>
      </c>
      <c r="D557" s="13">
        <f t="shared" si="40"/>
        <v>7.1213951946622004E-3</v>
      </c>
      <c r="E557" s="7">
        <v>10.475</v>
      </c>
      <c r="F557" s="13">
        <f t="shared" si="43"/>
        <v>1.403678606001932E-2</v>
      </c>
      <c r="G557" s="7">
        <v>11.15</v>
      </c>
      <c r="H557" s="13">
        <f t="shared" si="44"/>
        <v>-4.0196516301920435E-3</v>
      </c>
      <c r="I557" s="7">
        <v>6.7</v>
      </c>
      <c r="J557" s="13">
        <f t="shared" si="45"/>
        <v>1.7773051800091141E-2</v>
      </c>
      <c r="K557" s="8">
        <v>7.0460000000000003</v>
      </c>
      <c r="L557" s="13">
        <f t="shared" si="46"/>
        <v>2.2759601706970147E-3</v>
      </c>
      <c r="M557" s="12"/>
    </row>
    <row r="558" spans="2:13" x14ac:dyDescent="0.25">
      <c r="B558" s="15">
        <v>42738</v>
      </c>
      <c r="C558" s="6">
        <v>9494.7000000000007</v>
      </c>
      <c r="D558" s="13">
        <f t="shared" si="40"/>
        <v>8.0690541157484568E-3</v>
      </c>
      <c r="E558" s="7">
        <v>10.31</v>
      </c>
      <c r="F558" s="13">
        <f t="shared" si="43"/>
        <v>-1.5751789976133572E-2</v>
      </c>
      <c r="G558" s="7">
        <v>10.97</v>
      </c>
      <c r="H558" s="13">
        <f t="shared" si="44"/>
        <v>-1.6143497757847507E-2</v>
      </c>
      <c r="I558" s="7">
        <v>6.58</v>
      </c>
      <c r="J558" s="13">
        <f t="shared" si="45"/>
        <v>-1.7910447761194045E-2</v>
      </c>
      <c r="K558" s="8">
        <v>7.05</v>
      </c>
      <c r="L558" s="13">
        <f t="shared" si="46"/>
        <v>5.6769798467209184E-4</v>
      </c>
      <c r="M558" s="12"/>
    </row>
    <row r="559" spans="2:13" x14ac:dyDescent="0.25">
      <c r="B559" s="15">
        <v>42739</v>
      </c>
      <c r="C559" s="6">
        <v>9462.9</v>
      </c>
      <c r="D559" s="13">
        <f t="shared" si="40"/>
        <v>-3.3492369427155244E-3</v>
      </c>
      <c r="E559" s="7">
        <v>10.375</v>
      </c>
      <c r="F559" s="13">
        <f t="shared" si="43"/>
        <v>6.3045586808922888E-3</v>
      </c>
      <c r="G559" s="7">
        <v>11</v>
      </c>
      <c r="H559" s="13">
        <f t="shared" si="44"/>
        <v>2.7347310847766052E-3</v>
      </c>
      <c r="I559" s="7">
        <v>6.66</v>
      </c>
      <c r="J559" s="13">
        <f t="shared" si="45"/>
        <v>1.2158054711246211E-2</v>
      </c>
      <c r="K559" s="8">
        <v>7.05</v>
      </c>
      <c r="L559" s="13">
        <f t="shared" si="46"/>
        <v>0</v>
      </c>
      <c r="M559" s="12"/>
    </row>
    <row r="560" spans="2:13" x14ac:dyDescent="0.25">
      <c r="B560" s="15">
        <v>42740</v>
      </c>
      <c r="C560" s="6">
        <v>9488.2000000000007</v>
      </c>
      <c r="D560" s="13">
        <f t="shared" si="40"/>
        <v>2.6735990024200924E-3</v>
      </c>
      <c r="E560" s="7">
        <v>10.36</v>
      </c>
      <c r="F560" s="13">
        <f t="shared" si="43"/>
        <v>-1.4457831325301752E-3</v>
      </c>
      <c r="G560" s="7">
        <v>11.05</v>
      </c>
      <c r="H560" s="13">
        <f t="shared" si="44"/>
        <v>4.5454545454546103E-3</v>
      </c>
      <c r="I560" s="7">
        <v>6.6639999999999997</v>
      </c>
      <c r="J560" s="13">
        <f t="shared" si="45"/>
        <v>6.0060060060053444E-4</v>
      </c>
      <c r="K560" s="8">
        <v>6.984</v>
      </c>
      <c r="L560" s="13">
        <f t="shared" si="46"/>
        <v>-9.3617021276595509E-3</v>
      </c>
      <c r="M560" s="12"/>
    </row>
    <row r="561" spans="2:13" x14ac:dyDescent="0.25">
      <c r="B561" s="15">
        <v>42741</v>
      </c>
      <c r="C561" s="6">
        <v>9515.9</v>
      </c>
      <c r="D561" s="13">
        <f t="shared" si="40"/>
        <v>2.9194156952845542E-3</v>
      </c>
      <c r="E561" s="7">
        <v>10.51</v>
      </c>
      <c r="F561" s="13">
        <f t="shared" si="43"/>
        <v>1.4478764478764514E-2</v>
      </c>
      <c r="G561" s="7">
        <v>11.244999999999999</v>
      </c>
      <c r="H561" s="13">
        <f t="shared" si="44"/>
        <v>1.7647058823529276E-2</v>
      </c>
      <c r="I561" s="7">
        <v>6.6580000000000004</v>
      </c>
      <c r="J561" s="13">
        <f t="shared" si="45"/>
        <v>-9.0036014405752395E-4</v>
      </c>
      <c r="K561" s="8">
        <v>6.931</v>
      </c>
      <c r="L561" s="13">
        <f t="shared" si="46"/>
        <v>-7.5887743413516522E-3</v>
      </c>
      <c r="M561" s="12"/>
    </row>
    <row r="562" spans="2:13" x14ac:dyDescent="0.25">
      <c r="B562" s="15">
        <v>42744</v>
      </c>
      <c r="C562" s="6">
        <v>9492.7999999999993</v>
      </c>
      <c r="D562" s="13">
        <f t="shared" si="40"/>
        <v>-2.4275160520812918E-3</v>
      </c>
      <c r="E562" s="7">
        <v>10.46</v>
      </c>
      <c r="F562" s="13">
        <f t="shared" si="43"/>
        <v>-4.7573739295907642E-3</v>
      </c>
      <c r="G562" s="7">
        <v>11.12</v>
      </c>
      <c r="H562" s="13">
        <f t="shared" si="44"/>
        <v>-1.1116051578479325E-2</v>
      </c>
      <c r="I562" s="7">
        <v>6.59</v>
      </c>
      <c r="J562" s="13">
        <f t="shared" si="45"/>
        <v>-1.0213277260438646E-2</v>
      </c>
      <c r="K562" s="8">
        <v>6.9249999999999998</v>
      </c>
      <c r="L562" s="13">
        <f t="shared" si="46"/>
        <v>-8.6567594863659321E-4</v>
      </c>
      <c r="M562" s="12"/>
    </row>
    <row r="563" spans="2:13" x14ac:dyDescent="0.25">
      <c r="B563" s="15">
        <v>42745</v>
      </c>
      <c r="C563" s="6">
        <v>9452</v>
      </c>
      <c r="D563" s="13">
        <f t="shared" si="40"/>
        <v>-4.297994269340898E-3</v>
      </c>
      <c r="E563" s="7">
        <v>10.42</v>
      </c>
      <c r="F563" s="13">
        <f t="shared" si="43"/>
        <v>-3.8240917782027648E-3</v>
      </c>
      <c r="G563" s="7">
        <v>11.215</v>
      </c>
      <c r="H563" s="13">
        <f t="shared" si="44"/>
        <v>8.5431654676259572E-3</v>
      </c>
      <c r="I563" s="7">
        <v>6.56</v>
      </c>
      <c r="J563" s="13">
        <f t="shared" si="45"/>
        <v>-4.5523520485584593E-3</v>
      </c>
      <c r="K563" s="8">
        <v>6.91</v>
      </c>
      <c r="L563" s="13">
        <f t="shared" si="46"/>
        <v>-2.1660649819494125E-3</v>
      </c>
      <c r="M563" s="12"/>
    </row>
    <row r="564" spans="2:13" x14ac:dyDescent="0.25">
      <c r="B564" s="15">
        <v>42746</v>
      </c>
      <c r="C564" s="6">
        <v>9408.6</v>
      </c>
      <c r="D564" s="13">
        <f t="shared" si="40"/>
        <v>-4.5916208209902283E-3</v>
      </c>
      <c r="E564" s="7">
        <v>10.47</v>
      </c>
      <c r="F564" s="13">
        <f t="shared" si="43"/>
        <v>4.798464491362832E-3</v>
      </c>
      <c r="G564" s="7">
        <v>11.2</v>
      </c>
      <c r="H564" s="13">
        <f t="shared" si="44"/>
        <v>-1.3374944271066045E-3</v>
      </c>
      <c r="I564" s="7">
        <v>6.5819999999999999</v>
      </c>
      <c r="J564" s="13">
        <f t="shared" si="45"/>
        <v>3.3536585365854031E-3</v>
      </c>
      <c r="K564" s="8">
        <v>6.86</v>
      </c>
      <c r="L564" s="13">
        <f t="shared" si="46"/>
        <v>-7.2358900144717546E-3</v>
      </c>
      <c r="M564" s="12"/>
    </row>
    <row r="565" spans="2:13" x14ac:dyDescent="0.25">
      <c r="B565" s="15">
        <v>42747</v>
      </c>
      <c r="C565" s="6">
        <v>9407.4</v>
      </c>
      <c r="D565" s="13">
        <f t="shared" si="40"/>
        <v>-1.275428862955942E-4</v>
      </c>
      <c r="E565" s="7">
        <v>10.32</v>
      </c>
      <c r="F565" s="13">
        <f t="shared" si="43"/>
        <v>-1.4326647564469948E-2</v>
      </c>
      <c r="G565" s="7">
        <v>11.13</v>
      </c>
      <c r="H565" s="13">
        <f t="shared" si="44"/>
        <v>-6.2499999999998668E-3</v>
      </c>
      <c r="I565" s="7">
        <v>6.5369999999999999</v>
      </c>
      <c r="J565" s="13">
        <f t="shared" si="45"/>
        <v>-6.8368277119416482E-3</v>
      </c>
      <c r="K565" s="8">
        <v>6.83</v>
      </c>
      <c r="L565" s="13">
        <f t="shared" si="46"/>
        <v>-4.3731778425656334E-3</v>
      </c>
      <c r="M565" s="12"/>
    </row>
    <row r="566" spans="2:13" x14ac:dyDescent="0.25">
      <c r="B566" s="15">
        <v>42748</v>
      </c>
      <c r="C566" s="6">
        <v>9511.6</v>
      </c>
      <c r="D566" s="13">
        <f t="shared" si="40"/>
        <v>1.1076386674320295E-2</v>
      </c>
      <c r="E566" s="7">
        <v>10.335000000000001</v>
      </c>
      <c r="F566" s="13">
        <f t="shared" si="43"/>
        <v>1.4534883720930783E-3</v>
      </c>
      <c r="G566" s="7">
        <v>11.37</v>
      </c>
      <c r="H566" s="13">
        <f t="shared" si="44"/>
        <v>2.1563342318059158E-2</v>
      </c>
      <c r="I566" s="7">
        <v>6.62</v>
      </c>
      <c r="J566" s="13">
        <f t="shared" si="45"/>
        <v>1.2696955790117819E-2</v>
      </c>
      <c r="K566" s="8">
        <v>6.9180000000000001</v>
      </c>
      <c r="L566" s="13">
        <f t="shared" si="46"/>
        <v>1.2884333821376293E-2</v>
      </c>
      <c r="M566" s="12"/>
    </row>
    <row r="567" spans="2:13" x14ac:dyDescent="0.25">
      <c r="B567" s="15">
        <v>42751</v>
      </c>
      <c r="C567" s="6">
        <v>9410</v>
      </c>
      <c r="D567" s="13">
        <f t="shared" si="40"/>
        <v>-1.0681693931620375E-2</v>
      </c>
      <c r="E567" s="7">
        <v>10.295</v>
      </c>
      <c r="F567" s="13">
        <f t="shared" si="43"/>
        <v>-3.8703434929850916E-3</v>
      </c>
      <c r="G567" s="7">
        <v>11.33</v>
      </c>
      <c r="H567" s="13">
        <f t="shared" si="44"/>
        <v>-3.5180299032541028E-3</v>
      </c>
      <c r="I567" s="7">
        <v>6.6130000000000004</v>
      </c>
      <c r="J567" s="13">
        <f t="shared" si="45"/>
        <v>-1.0574018126887723E-3</v>
      </c>
      <c r="K567" s="8">
        <v>6.92</v>
      </c>
      <c r="L567" s="13">
        <f t="shared" si="46"/>
        <v>2.8910089621274641E-4</v>
      </c>
      <c r="M567" s="12"/>
    </row>
    <row r="568" spans="2:13" x14ac:dyDescent="0.25">
      <c r="B568" s="15">
        <v>42752</v>
      </c>
      <c r="C568" s="6">
        <v>9394.9</v>
      </c>
      <c r="D568" s="13">
        <f t="shared" si="40"/>
        <v>-1.6046758767269249E-3</v>
      </c>
      <c r="E568" s="7">
        <v>10.195</v>
      </c>
      <c r="F568" s="13">
        <f t="shared" si="43"/>
        <v>-9.7134531325886002E-3</v>
      </c>
      <c r="G568" s="7">
        <v>11.365</v>
      </c>
      <c r="H568" s="13">
        <f t="shared" si="44"/>
        <v>3.0891438658429073E-3</v>
      </c>
      <c r="I568" s="7">
        <v>6.6</v>
      </c>
      <c r="J568" s="13">
        <f t="shared" si="45"/>
        <v>-1.9658248903675771E-3</v>
      </c>
      <c r="K568" s="8">
        <v>6.9</v>
      </c>
      <c r="L568" s="13">
        <f t="shared" si="46"/>
        <v>-2.8901734104045626E-3</v>
      </c>
      <c r="M568" s="12"/>
    </row>
    <row r="569" spans="2:13" x14ac:dyDescent="0.25">
      <c r="B569" s="15">
        <v>42753</v>
      </c>
      <c r="C569" s="6">
        <v>9386.2000000000007</v>
      </c>
      <c r="D569" s="13">
        <f t="shared" si="40"/>
        <v>-9.2603433777889161E-4</v>
      </c>
      <c r="E569" s="7">
        <v>10.164999999999999</v>
      </c>
      <c r="F569" s="13">
        <f t="shared" si="43"/>
        <v>-2.9426189308485663E-3</v>
      </c>
      <c r="G569" s="7">
        <v>11.25</v>
      </c>
      <c r="H569" s="13">
        <f t="shared" si="44"/>
        <v>-1.0118785745710533E-2</v>
      </c>
      <c r="I569" s="7">
        <v>6.5469999999999997</v>
      </c>
      <c r="J569" s="13">
        <f t="shared" si="45"/>
        <v>-8.0303030303030213E-3</v>
      </c>
      <c r="K569" s="8">
        <v>6.9169999999999998</v>
      </c>
      <c r="L569" s="13">
        <f t="shared" si="46"/>
        <v>2.4637681159419508E-3</v>
      </c>
      <c r="M569" s="12"/>
    </row>
    <row r="570" spans="2:13" x14ac:dyDescent="0.25">
      <c r="B570" s="15">
        <v>42754</v>
      </c>
      <c r="C570" s="6">
        <v>9379.1</v>
      </c>
      <c r="D570" s="13">
        <f t="shared" si="40"/>
        <v>-7.5642965204239878E-4</v>
      </c>
      <c r="E570" s="7">
        <v>10.01</v>
      </c>
      <c r="F570" s="13">
        <f t="shared" si="43"/>
        <v>-1.5248401377274902E-2</v>
      </c>
      <c r="G570" s="7">
        <v>11.22</v>
      </c>
      <c r="H570" s="13">
        <f t="shared" si="44"/>
        <v>-2.6666666666666098E-3</v>
      </c>
      <c r="I570" s="7">
        <v>6.5410000000000004</v>
      </c>
      <c r="J570" s="13">
        <f t="shared" si="45"/>
        <v>-9.1645028257206955E-4</v>
      </c>
      <c r="K570" s="8">
        <v>6.8550000000000004</v>
      </c>
      <c r="L570" s="13">
        <f t="shared" si="46"/>
        <v>-8.9634234494722267E-3</v>
      </c>
      <c r="M570" s="12"/>
    </row>
    <row r="571" spans="2:13" x14ac:dyDescent="0.25">
      <c r="B571" s="15">
        <v>42755</v>
      </c>
      <c r="C571" s="6">
        <v>9380.1</v>
      </c>
      <c r="D571" s="13">
        <f t="shared" si="40"/>
        <v>1.0662003816997366E-4</v>
      </c>
      <c r="E571" s="7">
        <v>10.005000000000001</v>
      </c>
      <c r="F571" s="13">
        <f t="shared" si="43"/>
        <v>-4.9950049950040019E-4</v>
      </c>
      <c r="G571" s="7">
        <v>11.21</v>
      </c>
      <c r="H571" s="13">
        <f t="shared" si="44"/>
        <v>-8.9126559714793106E-4</v>
      </c>
      <c r="I571" s="7">
        <v>6.5250000000000004</v>
      </c>
      <c r="J571" s="13">
        <f t="shared" si="45"/>
        <v>-2.446109157621161E-3</v>
      </c>
      <c r="K571" s="8">
        <v>6.9</v>
      </c>
      <c r="L571" s="13">
        <f t="shared" si="46"/>
        <v>6.5645514223194642E-3</v>
      </c>
      <c r="M571" s="12"/>
    </row>
    <row r="572" spans="2:13" x14ac:dyDescent="0.25">
      <c r="B572" s="15">
        <v>42758</v>
      </c>
      <c r="C572" s="6">
        <v>9304.7999999999993</v>
      </c>
      <c r="D572" s="13">
        <f t="shared" si="40"/>
        <v>-8.0276329676657061E-3</v>
      </c>
      <c r="E572" s="7">
        <v>10.115</v>
      </c>
      <c r="F572" s="13">
        <f t="shared" si="43"/>
        <v>1.099450274862563E-2</v>
      </c>
      <c r="G572" s="7">
        <v>11.22</v>
      </c>
      <c r="H572" s="13">
        <f t="shared" si="44"/>
        <v>8.9206066012486945E-4</v>
      </c>
      <c r="I572" s="7">
        <v>6.4859999999999998</v>
      </c>
      <c r="J572" s="13">
        <f t="shared" si="45"/>
        <v>-5.977011494252964E-3</v>
      </c>
      <c r="K572" s="8">
        <v>6.89</v>
      </c>
      <c r="L572" s="13">
        <f t="shared" si="46"/>
        <v>-1.4492753623189384E-3</v>
      </c>
      <c r="M572" s="12"/>
    </row>
    <row r="573" spans="2:13" x14ac:dyDescent="0.25">
      <c r="B573" s="15">
        <v>42759</v>
      </c>
      <c r="C573" s="6">
        <v>9387.2000000000007</v>
      </c>
      <c r="D573" s="13">
        <f t="shared" si="40"/>
        <v>8.8556443985901324E-3</v>
      </c>
      <c r="E573" s="7">
        <v>10.09</v>
      </c>
      <c r="F573" s="13">
        <f t="shared" si="43"/>
        <v>-2.4715768660405688E-3</v>
      </c>
      <c r="G573" s="7">
        <v>11.2</v>
      </c>
      <c r="H573" s="13">
        <f t="shared" si="44"/>
        <v>-1.7825311942960204E-3</v>
      </c>
      <c r="I573" s="7">
        <v>6.4560000000000004</v>
      </c>
      <c r="J573" s="13">
        <f t="shared" si="45"/>
        <v>-4.6253469010174783E-3</v>
      </c>
      <c r="K573" s="8">
        <v>6.85</v>
      </c>
      <c r="L573" s="13">
        <f t="shared" si="46"/>
        <v>-5.8055152394775088E-3</v>
      </c>
      <c r="M573" s="12"/>
    </row>
    <row r="574" spans="2:13" x14ac:dyDescent="0.25">
      <c r="B574" s="15">
        <v>42760</v>
      </c>
      <c r="C574" s="6">
        <v>9549.2999999999993</v>
      </c>
      <c r="D574" s="13">
        <f t="shared" si="40"/>
        <v>1.7268194988920928E-2</v>
      </c>
      <c r="E574" s="7">
        <v>10.345000000000001</v>
      </c>
      <c r="F574" s="13">
        <f t="shared" si="43"/>
        <v>2.5272547076313261E-2</v>
      </c>
      <c r="G574" s="7">
        <v>11.35</v>
      </c>
      <c r="H574" s="13">
        <f t="shared" si="44"/>
        <v>1.3392857142857175E-2</v>
      </c>
      <c r="I574" s="7">
        <v>6.6440000000000001</v>
      </c>
      <c r="J574" s="13">
        <f t="shared" si="45"/>
        <v>2.9120198265179632E-2</v>
      </c>
      <c r="K574" s="8">
        <v>6.95</v>
      </c>
      <c r="L574" s="13">
        <f t="shared" si="46"/>
        <v>1.4598540145985481E-2</v>
      </c>
      <c r="M574" s="12"/>
    </row>
    <row r="575" spans="2:13" x14ac:dyDescent="0.25">
      <c r="B575" s="15">
        <v>42761</v>
      </c>
      <c r="C575" s="6">
        <v>9512.7999999999993</v>
      </c>
      <c r="D575" s="13">
        <f t="shared" si="40"/>
        <v>-3.822269695160902E-3</v>
      </c>
      <c r="E575" s="7">
        <v>10.375</v>
      </c>
      <c r="F575" s="13">
        <f t="shared" si="43"/>
        <v>2.899951667472147E-3</v>
      </c>
      <c r="G575" s="7">
        <v>11.4</v>
      </c>
      <c r="H575" s="13">
        <f t="shared" si="44"/>
        <v>4.4052863436123977E-3</v>
      </c>
      <c r="I575" s="7">
        <v>6.6820000000000004</v>
      </c>
      <c r="J575" s="13">
        <f t="shared" si="45"/>
        <v>5.7194461167971488E-3</v>
      </c>
      <c r="K575" s="8">
        <v>6.98</v>
      </c>
      <c r="L575" s="13">
        <f t="shared" si="46"/>
        <v>4.3165467625899635E-3</v>
      </c>
      <c r="M575" s="12"/>
    </row>
    <row r="576" spans="2:13" x14ac:dyDescent="0.25">
      <c r="B576" s="15">
        <v>42762</v>
      </c>
      <c r="C576" s="6">
        <v>9504.1</v>
      </c>
      <c r="D576" s="13">
        <f t="shared" si="40"/>
        <v>-9.1455722815563336E-4</v>
      </c>
      <c r="E576" s="7">
        <v>10.35</v>
      </c>
      <c r="F576" s="13">
        <f t="shared" si="43"/>
        <v>-2.4096385542169015E-3</v>
      </c>
      <c r="G576" s="7">
        <v>11.414999999999999</v>
      </c>
      <c r="H576" s="13">
        <f t="shared" si="44"/>
        <v>1.3157894736841045E-3</v>
      </c>
      <c r="I576" s="7">
        <v>6.7080000000000002</v>
      </c>
      <c r="J576" s="13">
        <f t="shared" si="45"/>
        <v>3.8910505836575577E-3</v>
      </c>
      <c r="K576" s="8">
        <v>6.9</v>
      </c>
      <c r="L576" s="13">
        <f t="shared" si="46"/>
        <v>-1.1461318051575941E-2</v>
      </c>
      <c r="M576" s="12"/>
    </row>
    <row r="577" spans="2:13" x14ac:dyDescent="0.25">
      <c r="B577" s="15">
        <v>42765</v>
      </c>
      <c r="C577" s="6">
        <v>9361.2999999999993</v>
      </c>
      <c r="D577" s="13">
        <f t="shared" si="40"/>
        <v>-1.502509443292906E-2</v>
      </c>
      <c r="E577" s="7">
        <v>10.38</v>
      </c>
      <c r="F577" s="13">
        <f t="shared" si="43"/>
        <v>2.8985507246377909E-3</v>
      </c>
      <c r="G577" s="7">
        <v>11.574999999999999</v>
      </c>
      <c r="H577" s="13">
        <f t="shared" si="44"/>
        <v>1.4016644765659234E-2</v>
      </c>
      <c r="I577" s="7">
        <v>6.673</v>
      </c>
      <c r="J577" s="13">
        <f t="shared" si="45"/>
        <v>-5.2176505664877967E-3</v>
      </c>
      <c r="K577" s="8">
        <v>6.9</v>
      </c>
      <c r="L577" s="13">
        <f t="shared" si="46"/>
        <v>0</v>
      </c>
      <c r="M577" s="12"/>
    </row>
    <row r="578" spans="2:13" x14ac:dyDescent="0.25">
      <c r="B578" s="15">
        <v>42766</v>
      </c>
      <c r="C578" s="6">
        <v>9315.2000000000007</v>
      </c>
      <c r="D578" s="13">
        <f t="shared" si="40"/>
        <v>-4.9245297127534157E-3</v>
      </c>
      <c r="E578" s="7">
        <v>10.355</v>
      </c>
      <c r="F578" s="13">
        <f t="shared" si="43"/>
        <v>-2.4084778420038876E-3</v>
      </c>
      <c r="G578" s="7">
        <v>11.4</v>
      </c>
      <c r="H578" s="13">
        <f t="shared" si="44"/>
        <v>-1.5118790496760168E-2</v>
      </c>
      <c r="I578" s="7">
        <v>6.7960000000000003</v>
      </c>
      <c r="J578" s="13">
        <f t="shared" si="45"/>
        <v>1.8432489135321476E-2</v>
      </c>
      <c r="K578" s="8">
        <v>7.0359999999999996</v>
      </c>
      <c r="L578" s="13">
        <f t="shared" si="46"/>
        <v>1.971014492753612E-2</v>
      </c>
      <c r="M578" s="12"/>
    </row>
    <row r="579" spans="2:13" x14ac:dyDescent="0.25">
      <c r="B579" s="15">
        <v>42767</v>
      </c>
      <c r="C579" s="6">
        <v>9330.7999999999993</v>
      </c>
      <c r="D579" s="13">
        <f t="shared" si="40"/>
        <v>1.674682239779988E-3</v>
      </c>
      <c r="E579" s="7">
        <v>10.335000000000001</v>
      </c>
      <c r="F579" s="13">
        <f t="shared" si="43"/>
        <v>-1.9314340898116439E-3</v>
      </c>
      <c r="G579" s="7">
        <v>11.48</v>
      </c>
      <c r="H579" s="13">
        <f t="shared" si="44"/>
        <v>7.017543859649129E-3</v>
      </c>
      <c r="I579" s="7">
        <v>6.7720000000000002</v>
      </c>
      <c r="J579" s="13">
        <f t="shared" si="45"/>
        <v>-3.5314891112419098E-3</v>
      </c>
      <c r="K579" s="8">
        <v>7.09</v>
      </c>
      <c r="L579" s="13">
        <f t="shared" si="46"/>
        <v>7.6748152359295439E-3</v>
      </c>
      <c r="M579" s="12"/>
    </row>
    <row r="580" spans="2:13" x14ac:dyDescent="0.25">
      <c r="B580" s="15">
        <v>42768</v>
      </c>
      <c r="C580" s="6">
        <v>9406.4</v>
      </c>
      <c r="D580" s="13">
        <f t="shared" si="40"/>
        <v>8.1021991683457341E-3</v>
      </c>
      <c r="E580" s="7">
        <v>10.234999999999999</v>
      </c>
      <c r="F580" s="13">
        <f t="shared" si="43"/>
        <v>-9.6758587324626433E-3</v>
      </c>
      <c r="G580" s="7">
        <v>11.44</v>
      </c>
      <c r="H580" s="13">
        <f t="shared" si="44"/>
        <v>-3.4843205574913694E-3</v>
      </c>
      <c r="I580" s="7">
        <v>6.7370000000000001</v>
      </c>
      <c r="J580" s="13">
        <f t="shared" si="45"/>
        <v>-5.1683402244536531E-3</v>
      </c>
      <c r="K580" s="8">
        <v>7.13</v>
      </c>
      <c r="L580" s="13">
        <f t="shared" si="46"/>
        <v>5.6417489421720785E-3</v>
      </c>
    </row>
    <row r="581" spans="2:13" x14ac:dyDescent="0.25">
      <c r="B581" s="15">
        <v>42769</v>
      </c>
      <c r="C581" s="6">
        <v>9462.7000000000007</v>
      </c>
      <c r="D581" s="13">
        <f t="shared" si="40"/>
        <v>5.9852866133697372E-3</v>
      </c>
      <c r="E581" s="7">
        <v>10.414999999999999</v>
      </c>
      <c r="F581" s="13">
        <f t="shared" si="43"/>
        <v>1.7586712261846577E-2</v>
      </c>
      <c r="G581" s="7">
        <v>11.44</v>
      </c>
      <c r="H581" s="13">
        <f t="shared" si="44"/>
        <v>0</v>
      </c>
      <c r="I581" s="7">
        <v>6.8010000000000002</v>
      </c>
      <c r="J581" s="13">
        <f t="shared" si="45"/>
        <v>9.4997773489683916E-3</v>
      </c>
      <c r="K581" s="8">
        <v>7.2160000000000002</v>
      </c>
      <c r="L581" s="13">
        <f t="shared" si="46"/>
        <v>1.2061711079943941E-2</v>
      </c>
      <c r="M581" s="12"/>
    </row>
    <row r="582" spans="2:13" x14ac:dyDescent="0.25">
      <c r="B582" s="15">
        <v>42772</v>
      </c>
      <c r="C582" s="6">
        <v>9357.2999999999993</v>
      </c>
      <c r="D582" s="13">
        <f t="shared" si="40"/>
        <v>-1.1138469992708365E-2</v>
      </c>
      <c r="E582" s="7">
        <v>10.42</v>
      </c>
      <c r="F582" s="13">
        <f t="shared" si="43"/>
        <v>4.8007681229004145E-4</v>
      </c>
      <c r="G582" s="7">
        <v>11.4</v>
      </c>
      <c r="H582" s="13">
        <f t="shared" si="44"/>
        <v>-3.4965034965034219E-3</v>
      </c>
      <c r="I582" s="7">
        <v>6.8019999999999996</v>
      </c>
      <c r="J582" s="13">
        <f t="shared" si="45"/>
        <v>1.4703720041162266E-4</v>
      </c>
      <c r="K582" s="8">
        <v>7.08</v>
      </c>
      <c r="L582" s="13">
        <f t="shared" si="46"/>
        <v>-1.8847006651884716E-2</v>
      </c>
      <c r="M582" s="12"/>
    </row>
    <row r="583" spans="2:13" x14ac:dyDescent="0.25">
      <c r="B583" s="15">
        <v>42773</v>
      </c>
      <c r="C583" s="6">
        <v>9331.5</v>
      </c>
      <c r="D583" s="13">
        <f t="shared" si="40"/>
        <v>-2.7572056041806157E-3</v>
      </c>
      <c r="E583" s="7">
        <v>10.43</v>
      </c>
      <c r="F583" s="13">
        <f t="shared" si="43"/>
        <v>9.5969289827253237E-4</v>
      </c>
      <c r="G583" s="7">
        <v>11.385</v>
      </c>
      <c r="H583" s="13">
        <f t="shared" si="44"/>
        <v>-1.3157894736842604E-3</v>
      </c>
      <c r="I583" s="7">
        <v>6.867</v>
      </c>
      <c r="J583" s="13">
        <f t="shared" si="45"/>
        <v>9.5560129373714192E-3</v>
      </c>
      <c r="K583" s="8">
        <v>7.1</v>
      </c>
      <c r="L583" s="13">
        <f t="shared" si="46"/>
        <v>2.8248587570620866E-3</v>
      </c>
      <c r="M583" s="12"/>
    </row>
    <row r="584" spans="2:13" x14ac:dyDescent="0.25">
      <c r="B584" s="15">
        <v>42774</v>
      </c>
      <c r="C584" s="6">
        <v>9329.7000000000007</v>
      </c>
      <c r="D584" s="13">
        <f t="shared" si="40"/>
        <v>-1.928950329528235E-4</v>
      </c>
      <c r="E584" s="7">
        <v>10.484999999999999</v>
      </c>
      <c r="F584" s="13">
        <f t="shared" si="43"/>
        <v>5.2732502396931656E-3</v>
      </c>
      <c r="G584" s="7">
        <v>11.375</v>
      </c>
      <c r="H584" s="13">
        <f t="shared" si="44"/>
        <v>-8.7834870443564224E-4</v>
      </c>
      <c r="I584" s="7">
        <v>6.8650000000000002</v>
      </c>
      <c r="J584" s="13">
        <f t="shared" si="45"/>
        <v>-2.9124799766998396E-4</v>
      </c>
      <c r="K584" s="8">
        <v>7.15</v>
      </c>
      <c r="L584" s="13">
        <f t="shared" si="46"/>
        <v>7.0422535211268613E-3</v>
      </c>
      <c r="M584" s="12"/>
    </row>
    <row r="585" spans="2:13" x14ac:dyDescent="0.25">
      <c r="B585" s="15">
        <v>42775</v>
      </c>
      <c r="C585" s="6">
        <v>9438.4</v>
      </c>
      <c r="D585" s="13">
        <f t="shared" si="40"/>
        <v>1.1650964125320096E-2</v>
      </c>
      <c r="E585" s="7">
        <v>10.65</v>
      </c>
      <c r="F585" s="13">
        <f t="shared" si="43"/>
        <v>1.5736766809728273E-2</v>
      </c>
      <c r="G585" s="7">
        <v>11.385</v>
      </c>
      <c r="H585" s="13">
        <f t="shared" si="44"/>
        <v>8.7912087912086036E-4</v>
      </c>
      <c r="I585" s="7">
        <v>6.86</v>
      </c>
      <c r="J585" s="13">
        <f t="shared" si="45"/>
        <v>-7.2833211944645202E-4</v>
      </c>
      <c r="K585" s="8">
        <v>7.24</v>
      </c>
      <c r="L585" s="13">
        <f t="shared" si="46"/>
        <v>1.2587412587412567E-2</v>
      </c>
      <c r="M585" s="12"/>
    </row>
    <row r="586" spans="2:13" x14ac:dyDescent="0.25">
      <c r="B586" s="15">
        <v>42776</v>
      </c>
      <c r="C586" s="6">
        <v>9378.1</v>
      </c>
      <c r="D586" s="13">
        <f t="shared" si="40"/>
        <v>-6.3887947109678841E-3</v>
      </c>
      <c r="E586" s="7">
        <v>10.625</v>
      </c>
      <c r="F586" s="13">
        <f t="shared" si="43"/>
        <v>-2.3474178403756203E-3</v>
      </c>
      <c r="G586" s="7">
        <v>11.34</v>
      </c>
      <c r="H586" s="13">
        <f t="shared" si="44"/>
        <v>-3.952569169960468E-3</v>
      </c>
      <c r="I586" s="7">
        <v>6.92</v>
      </c>
      <c r="J586" s="13">
        <f t="shared" si="45"/>
        <v>8.7463556851311384E-3</v>
      </c>
      <c r="K586" s="8">
        <v>7.23</v>
      </c>
      <c r="L586" s="13">
        <f t="shared" si="46"/>
        <v>-1.3812154696132301E-3</v>
      </c>
      <c r="M586" s="12"/>
    </row>
    <row r="587" spans="2:13" x14ac:dyDescent="0.25">
      <c r="B587" s="15">
        <v>42779</v>
      </c>
      <c r="C587" s="6">
        <v>9484.1</v>
      </c>
      <c r="D587" s="13">
        <f t="shared" si="40"/>
        <v>1.1302929164756188E-2</v>
      </c>
      <c r="E587" s="7">
        <v>10.63</v>
      </c>
      <c r="F587" s="13">
        <f t="shared" si="43"/>
        <v>4.7058823529419122E-4</v>
      </c>
      <c r="G587" s="7">
        <v>11.31</v>
      </c>
      <c r="H587" s="13">
        <f t="shared" si="44"/>
        <v>-2.645502645502589E-3</v>
      </c>
      <c r="I587" s="7">
        <v>6.8929999999999998</v>
      </c>
      <c r="J587" s="13">
        <f t="shared" si="45"/>
        <v>-3.9017341040462625E-3</v>
      </c>
      <c r="K587" s="8">
        <v>7.1349999999999998</v>
      </c>
      <c r="L587" s="13">
        <f t="shared" si="46"/>
        <v>-1.3139695712309907E-2</v>
      </c>
      <c r="M587" s="12"/>
    </row>
    <row r="588" spans="2:13" x14ac:dyDescent="0.25">
      <c r="B588" s="15">
        <v>42780</v>
      </c>
      <c r="C588" s="6">
        <v>9510.2000000000007</v>
      </c>
      <c r="D588" s="13">
        <f t="shared" si="40"/>
        <v>2.7519743570818909E-3</v>
      </c>
      <c r="E588" s="7">
        <v>10.83</v>
      </c>
      <c r="F588" s="13">
        <f t="shared" si="43"/>
        <v>1.8814675446848474E-2</v>
      </c>
      <c r="G588" s="7">
        <v>11.4</v>
      </c>
      <c r="H588" s="13">
        <f t="shared" si="44"/>
        <v>7.9575596816976006E-3</v>
      </c>
      <c r="I588" s="7">
        <v>6.9269999999999996</v>
      </c>
      <c r="J588" s="13">
        <f t="shared" si="45"/>
        <v>4.9325402582329619E-3</v>
      </c>
      <c r="K588" s="8">
        <v>7.2</v>
      </c>
      <c r="L588" s="13">
        <f t="shared" si="46"/>
        <v>9.1100210231254922E-3</v>
      </c>
      <c r="M588" s="12"/>
    </row>
    <row r="589" spans="2:13" x14ac:dyDescent="0.25">
      <c r="B589" s="15">
        <v>42781</v>
      </c>
      <c r="C589" s="6">
        <v>9584.1</v>
      </c>
      <c r="D589" s="13">
        <f t="shared" si="40"/>
        <v>7.7706041933923191E-3</v>
      </c>
      <c r="E589" s="7">
        <v>11.005000000000001</v>
      </c>
      <c r="F589" s="13">
        <f t="shared" si="43"/>
        <v>1.6158818097876334E-2</v>
      </c>
      <c r="G589" s="7">
        <v>11.55</v>
      </c>
      <c r="H589" s="13">
        <f t="shared" si="44"/>
        <v>1.3157894736842136E-2</v>
      </c>
      <c r="I589" s="7">
        <v>7.0869999999999997</v>
      </c>
      <c r="J589" s="13">
        <f t="shared" si="45"/>
        <v>2.309802223184642E-2</v>
      </c>
      <c r="K589" s="8">
        <v>7.2859999999999996</v>
      </c>
      <c r="L589" s="13">
        <f t="shared" si="46"/>
        <v>1.1944444444444362E-2</v>
      </c>
      <c r="M589" s="12"/>
    </row>
    <row r="590" spans="2:13" x14ac:dyDescent="0.25">
      <c r="B590" s="15">
        <v>42782</v>
      </c>
      <c r="C590" s="6">
        <v>9554.7000000000007</v>
      </c>
      <c r="D590" s="13">
        <f t="shared" si="40"/>
        <v>-3.0675806805020435E-3</v>
      </c>
      <c r="E590" s="7">
        <v>10.97</v>
      </c>
      <c r="F590" s="13">
        <f t="shared" si="43"/>
        <v>-3.1803725579282269E-3</v>
      </c>
      <c r="G590" s="7">
        <v>11.5</v>
      </c>
      <c r="H590" s="13">
        <f t="shared" si="44"/>
        <v>-4.3290043290043906E-3</v>
      </c>
      <c r="I590" s="7">
        <v>7.1289999999999996</v>
      </c>
      <c r="J590" s="13">
        <f t="shared" si="45"/>
        <v>5.9263440101594211E-3</v>
      </c>
      <c r="K590" s="8">
        <v>7.2649999999999997</v>
      </c>
      <c r="L590" s="13">
        <f t="shared" si="46"/>
        <v>-2.8822399121602948E-3</v>
      </c>
      <c r="M590" s="12"/>
    </row>
    <row r="591" spans="2:13" x14ac:dyDescent="0.25">
      <c r="B591" s="15">
        <v>42783</v>
      </c>
      <c r="C591" s="6">
        <v>9500.2999999999993</v>
      </c>
      <c r="D591" s="13">
        <f t="shared" si="40"/>
        <v>-5.6935330256315166E-3</v>
      </c>
      <c r="E591" s="7">
        <v>11</v>
      </c>
      <c r="F591" s="13">
        <f t="shared" si="43"/>
        <v>2.7347310847766052E-3</v>
      </c>
      <c r="G591" s="7">
        <v>11.75</v>
      </c>
      <c r="H591" s="13">
        <f t="shared" si="44"/>
        <v>2.1739130434782608E-2</v>
      </c>
      <c r="I591" s="7">
        <v>7.0830000000000002</v>
      </c>
      <c r="J591" s="13">
        <f t="shared" si="45"/>
        <v>-6.4525178846962239E-3</v>
      </c>
      <c r="K591" s="8">
        <v>7.15</v>
      </c>
      <c r="L591" s="13">
        <f t="shared" si="46"/>
        <v>-1.5829318651066668E-2</v>
      </c>
      <c r="M591" s="12"/>
    </row>
    <row r="592" spans="2:13" x14ac:dyDescent="0.25">
      <c r="B592" s="15">
        <v>42786</v>
      </c>
      <c r="C592" s="6">
        <v>9526.6</v>
      </c>
      <c r="D592" s="13">
        <f t="shared" si="40"/>
        <v>2.7683336315696447E-3</v>
      </c>
      <c r="E592" s="7">
        <v>11.005000000000001</v>
      </c>
      <c r="F592" s="13">
        <f t="shared" si="43"/>
        <v>4.5454545454552561E-4</v>
      </c>
      <c r="G592" s="7">
        <v>11.92</v>
      </c>
      <c r="H592" s="13">
        <f t="shared" si="44"/>
        <v>1.4468085106382972E-2</v>
      </c>
      <c r="I592" s="7">
        <v>7.1529999999999996</v>
      </c>
      <c r="J592" s="13">
        <f t="shared" si="45"/>
        <v>9.8828180149653239E-3</v>
      </c>
      <c r="K592" s="8">
        <v>7.2160000000000002</v>
      </c>
      <c r="L592" s="13">
        <f t="shared" si="46"/>
        <v>9.2307692307692073E-3</v>
      </c>
      <c r="M592" s="12"/>
    </row>
    <row r="593" spans="2:13" x14ac:dyDescent="0.25">
      <c r="B593" s="15">
        <v>42787</v>
      </c>
      <c r="C593" s="6">
        <v>9561</v>
      </c>
      <c r="D593" s="13">
        <f t="shared" si="40"/>
        <v>3.6109419939957211E-3</v>
      </c>
      <c r="E593" s="7">
        <v>11.025</v>
      </c>
      <c r="F593" s="13">
        <f t="shared" si="43"/>
        <v>1.8173557473875122E-3</v>
      </c>
      <c r="G593" s="7">
        <v>11.9</v>
      </c>
      <c r="H593" s="13">
        <f t="shared" si="44"/>
        <v>-1.6778523489932528E-3</v>
      </c>
      <c r="I593" s="7">
        <v>7.1150000000000002</v>
      </c>
      <c r="J593" s="13">
        <f t="shared" si="45"/>
        <v>-5.3124563120368192E-3</v>
      </c>
      <c r="K593" s="8">
        <v>7.25</v>
      </c>
      <c r="L593" s="13">
        <f t="shared" si="46"/>
        <v>4.7117516629711486E-3</v>
      </c>
      <c r="M593" s="12"/>
    </row>
    <row r="594" spans="2:13" x14ac:dyDescent="0.25">
      <c r="B594" s="15">
        <v>42788</v>
      </c>
      <c r="C594" s="6">
        <v>9477.2000000000007</v>
      </c>
      <c r="D594" s="13">
        <f t="shared" si="40"/>
        <v>-8.7647735592510483E-3</v>
      </c>
      <c r="E594" s="7">
        <v>10.88</v>
      </c>
      <c r="F594" s="13">
        <f t="shared" si="43"/>
        <v>-1.3151927437641684E-2</v>
      </c>
      <c r="G594" s="7">
        <v>11.79</v>
      </c>
      <c r="H594" s="13">
        <f t="shared" si="44"/>
        <v>-9.2436974789916974E-3</v>
      </c>
      <c r="I594" s="7">
        <v>7.0640000000000001</v>
      </c>
      <c r="J594" s="13">
        <f t="shared" si="45"/>
        <v>-7.1679550245959461E-3</v>
      </c>
      <c r="K594" s="8">
        <v>7.27</v>
      </c>
      <c r="L594" s="13">
        <f t="shared" si="46"/>
        <v>2.7586206896551137E-3</v>
      </c>
      <c r="M594" s="12"/>
    </row>
    <row r="595" spans="2:13" x14ac:dyDescent="0.25">
      <c r="B595" s="15">
        <v>42789</v>
      </c>
      <c r="C595" s="6">
        <v>9493.4</v>
      </c>
      <c r="D595" s="13">
        <f t="shared" ref="D595:D658" si="47">(C595-C594)/C594</f>
        <v>1.709365635419629E-3</v>
      </c>
      <c r="E595" s="7">
        <v>10.95</v>
      </c>
      <c r="F595" s="13">
        <f t="shared" si="43"/>
        <v>6.4338235294116274E-3</v>
      </c>
      <c r="G595" s="7">
        <v>12.135</v>
      </c>
      <c r="H595" s="13">
        <f t="shared" si="44"/>
        <v>2.9262086513994968E-2</v>
      </c>
      <c r="I595" s="7">
        <v>7.056</v>
      </c>
      <c r="J595" s="13">
        <f t="shared" si="45"/>
        <v>-1.1325028312570791E-3</v>
      </c>
      <c r="K595" s="8">
        <v>7.2480000000000002</v>
      </c>
      <c r="L595" s="13">
        <f t="shared" si="46"/>
        <v>-3.0261348005501177E-3</v>
      </c>
      <c r="M595" s="12"/>
    </row>
    <row r="596" spans="2:13" x14ac:dyDescent="0.25">
      <c r="B596" s="15">
        <v>42790</v>
      </c>
      <c r="C596" s="6">
        <v>9453.5</v>
      </c>
      <c r="D596" s="13">
        <f t="shared" si="47"/>
        <v>-4.2029199233151069E-3</v>
      </c>
      <c r="E596" s="7">
        <v>10.9</v>
      </c>
      <c r="F596" s="13">
        <f t="shared" si="43"/>
        <v>-4.5662100456620031E-3</v>
      </c>
      <c r="G596" s="7">
        <v>12.01</v>
      </c>
      <c r="H596" s="13">
        <f t="shared" si="44"/>
        <v>-1.0300782859497322E-2</v>
      </c>
      <c r="I596" s="7">
        <v>6.9589999999999996</v>
      </c>
      <c r="J596" s="13">
        <f t="shared" si="45"/>
        <v>-1.3747165532879878E-2</v>
      </c>
      <c r="K596" s="8">
        <v>7.2430000000000003</v>
      </c>
      <c r="L596" s="13">
        <f t="shared" si="46"/>
        <v>-6.8984547461367184E-4</v>
      </c>
      <c r="M596" s="12"/>
    </row>
    <row r="597" spans="2:13" x14ac:dyDescent="0.25">
      <c r="B597" s="15">
        <v>42793</v>
      </c>
      <c r="C597" s="6">
        <v>9464.2999999999993</v>
      </c>
      <c r="D597" s="13">
        <f t="shared" si="47"/>
        <v>1.1424340191462711E-3</v>
      </c>
      <c r="E597" s="7">
        <v>10.89</v>
      </c>
      <c r="F597" s="13">
        <f t="shared" ref="F597:F660" si="48">(E597-E596)/E596</f>
        <v>-9.1743119266053089E-4</v>
      </c>
      <c r="G597" s="7">
        <v>12.074999999999999</v>
      </c>
      <c r="H597" s="13">
        <f t="shared" ref="H597:H660" si="49">(G597-G596)/G596</f>
        <v>5.4121565362197756E-3</v>
      </c>
      <c r="I597" s="7">
        <v>6.9029999999999996</v>
      </c>
      <c r="J597" s="13">
        <f t="shared" ref="J597:J660" si="50">(I597-I596)/I596</f>
        <v>-8.0471332087943739E-3</v>
      </c>
      <c r="K597" s="8">
        <v>7.2220000000000004</v>
      </c>
      <c r="L597" s="13">
        <f t="shared" ref="L597:L660" si="51">(K597-K596)/K596</f>
        <v>-2.8993510976114741E-3</v>
      </c>
      <c r="M597" s="12"/>
    </row>
    <row r="598" spans="2:13" x14ac:dyDescent="0.25">
      <c r="B598" s="15">
        <v>42794</v>
      </c>
      <c r="C598" s="6">
        <v>9555.5</v>
      </c>
      <c r="D598" s="13">
        <f t="shared" si="47"/>
        <v>9.6362118698689533E-3</v>
      </c>
      <c r="E598" s="7">
        <v>10.715</v>
      </c>
      <c r="F598" s="13">
        <f t="shared" si="48"/>
        <v>-1.6069788797061588E-2</v>
      </c>
      <c r="G598" s="7">
        <v>12.265000000000001</v>
      </c>
      <c r="H598" s="13">
        <f t="shared" si="49"/>
        <v>1.5734989648033233E-2</v>
      </c>
      <c r="I598" s="7">
        <v>6.899</v>
      </c>
      <c r="J598" s="13">
        <f t="shared" si="50"/>
        <v>-5.7945820657678685E-4</v>
      </c>
      <c r="K598" s="8">
        <v>7.35</v>
      </c>
      <c r="L598" s="13">
        <f t="shared" si="51"/>
        <v>1.7723622265300363E-2</v>
      </c>
      <c r="M598" s="12"/>
    </row>
    <row r="599" spans="2:13" x14ac:dyDescent="0.25">
      <c r="B599" s="15">
        <v>42795</v>
      </c>
      <c r="C599" s="6">
        <v>9751.5</v>
      </c>
      <c r="D599" s="13">
        <f t="shared" si="47"/>
        <v>2.0511747161320704E-2</v>
      </c>
      <c r="E599" s="7">
        <v>10.77</v>
      </c>
      <c r="F599" s="13">
        <f t="shared" si="48"/>
        <v>5.1329911339243785E-3</v>
      </c>
      <c r="G599" s="7">
        <v>12.2</v>
      </c>
      <c r="H599" s="13">
        <f t="shared" si="49"/>
        <v>-5.299633102323789E-3</v>
      </c>
      <c r="I599" s="7">
        <v>6.9459999999999997</v>
      </c>
      <c r="J599" s="13">
        <f t="shared" si="50"/>
        <v>6.8125815335555459E-3</v>
      </c>
      <c r="K599" s="8">
        <v>7.15</v>
      </c>
      <c r="L599" s="13">
        <f t="shared" si="51"/>
        <v>-2.7210884353741402E-2</v>
      </c>
      <c r="M599" s="12"/>
    </row>
    <row r="600" spans="2:13" x14ac:dyDescent="0.25">
      <c r="B600" s="15">
        <v>42796</v>
      </c>
      <c r="C600" s="6">
        <v>9716</v>
      </c>
      <c r="D600" s="13">
        <f t="shared" si="47"/>
        <v>-3.6404655693995794E-3</v>
      </c>
      <c r="E600" s="7">
        <v>10.65</v>
      </c>
      <c r="F600" s="13">
        <f t="shared" si="48"/>
        <v>-1.1142061281336975E-2</v>
      </c>
      <c r="G600" s="7">
        <v>12.26</v>
      </c>
      <c r="H600" s="13">
        <f t="shared" si="49"/>
        <v>4.9180327868852871E-3</v>
      </c>
      <c r="I600" s="7">
        <v>6.8529999999999998</v>
      </c>
      <c r="J600" s="13">
        <f t="shared" si="50"/>
        <v>-1.3389000863806504E-2</v>
      </c>
      <c r="K600" s="8">
        <v>7.1150000000000002</v>
      </c>
      <c r="L600" s="13">
        <f t="shared" si="51"/>
        <v>-4.8951048951049146E-3</v>
      </c>
      <c r="M600" s="12"/>
    </row>
    <row r="601" spans="2:13" x14ac:dyDescent="0.25">
      <c r="B601" s="15">
        <v>42797</v>
      </c>
      <c r="C601" s="6">
        <v>9798.5</v>
      </c>
      <c r="D601" s="13">
        <f t="shared" si="47"/>
        <v>8.4911486208316175E-3</v>
      </c>
      <c r="E601" s="7">
        <v>10.695</v>
      </c>
      <c r="F601" s="13">
        <f t="shared" si="48"/>
        <v>4.2253521126760498E-3</v>
      </c>
      <c r="G601" s="7">
        <v>12.42</v>
      </c>
      <c r="H601" s="13">
        <f t="shared" si="49"/>
        <v>1.3050570962479619E-2</v>
      </c>
      <c r="I601" s="7">
        <v>6.8449999999999998</v>
      </c>
      <c r="J601" s="13">
        <f t="shared" si="50"/>
        <v>-1.1673719538888088E-3</v>
      </c>
      <c r="K601" s="8">
        <v>7.1</v>
      </c>
      <c r="L601" s="13">
        <f t="shared" si="51"/>
        <v>-2.1082220660577048E-3</v>
      </c>
      <c r="M601" s="12"/>
    </row>
    <row r="602" spans="2:13" x14ac:dyDescent="0.25">
      <c r="B602" s="15">
        <v>42800</v>
      </c>
      <c r="C602" s="6">
        <v>9804.1</v>
      </c>
      <c r="D602" s="13">
        <f t="shared" si="47"/>
        <v>5.7151604837478833E-4</v>
      </c>
      <c r="E602" s="7">
        <v>10.69</v>
      </c>
      <c r="F602" s="13">
        <f t="shared" si="48"/>
        <v>-4.6750818139324742E-4</v>
      </c>
      <c r="G602" s="7">
        <v>12.46</v>
      </c>
      <c r="H602" s="13">
        <f t="shared" si="49"/>
        <v>3.2206119162641648E-3</v>
      </c>
      <c r="I602" s="7">
        <v>6.8840000000000003</v>
      </c>
      <c r="J602" s="13">
        <f t="shared" si="50"/>
        <v>5.6975894813733512E-3</v>
      </c>
      <c r="K602" s="8">
        <v>7.1070000000000002</v>
      </c>
      <c r="L602" s="13">
        <f t="shared" si="51"/>
        <v>9.8591549295782557E-4</v>
      </c>
      <c r="M602" s="12"/>
    </row>
    <row r="603" spans="2:13" x14ac:dyDescent="0.25">
      <c r="B603" s="15">
        <v>42801</v>
      </c>
      <c r="C603" s="6">
        <v>9801.7000000000007</v>
      </c>
      <c r="D603" s="13">
        <f t="shared" si="47"/>
        <v>-2.4479554472104894E-4</v>
      </c>
      <c r="E603" s="7">
        <v>10.605</v>
      </c>
      <c r="F603" s="13">
        <f t="shared" si="48"/>
        <v>-7.9513564078577247E-3</v>
      </c>
      <c r="G603" s="7">
        <v>12.33</v>
      </c>
      <c r="H603" s="13">
        <f t="shared" si="49"/>
        <v>-1.0433386837881281E-2</v>
      </c>
      <c r="I603" s="7">
        <v>6.8360000000000003</v>
      </c>
      <c r="J603" s="13">
        <f t="shared" si="50"/>
        <v>-6.9726902963393438E-3</v>
      </c>
      <c r="K603" s="8">
        <v>7.0110000000000001</v>
      </c>
      <c r="L603" s="13">
        <f t="shared" si="51"/>
        <v>-1.3507809202195031E-2</v>
      </c>
      <c r="M603" s="12"/>
    </row>
    <row r="604" spans="2:13" x14ac:dyDescent="0.25">
      <c r="B604" s="15">
        <v>42802</v>
      </c>
      <c r="C604" s="6">
        <v>9850.5</v>
      </c>
      <c r="D604" s="13">
        <f t="shared" si="47"/>
        <v>4.9787281798054691E-3</v>
      </c>
      <c r="E604" s="7">
        <v>10.52</v>
      </c>
      <c r="F604" s="13">
        <f t="shared" si="48"/>
        <v>-8.0150872230080952E-3</v>
      </c>
      <c r="G604" s="7">
        <v>12.335000000000001</v>
      </c>
      <c r="H604" s="13">
        <f t="shared" si="49"/>
        <v>4.0551500405521342E-4</v>
      </c>
      <c r="I604" s="7">
        <v>6.8419999999999996</v>
      </c>
      <c r="J604" s="13">
        <f t="shared" si="50"/>
        <v>8.7770626097123151E-4</v>
      </c>
      <c r="K604" s="8">
        <v>7.1</v>
      </c>
      <c r="L604" s="13">
        <f t="shared" si="51"/>
        <v>1.2694337469690418E-2</v>
      </c>
      <c r="M604" s="12"/>
    </row>
    <row r="605" spans="2:13" x14ac:dyDescent="0.25">
      <c r="B605" s="15">
        <v>42803</v>
      </c>
      <c r="C605" s="6">
        <v>9998.4</v>
      </c>
      <c r="D605" s="13">
        <f t="shared" si="47"/>
        <v>1.501446627074764E-2</v>
      </c>
      <c r="E605" s="7">
        <v>10.555</v>
      </c>
      <c r="F605" s="13">
        <f t="shared" si="48"/>
        <v>3.3269961977186449E-3</v>
      </c>
      <c r="G605" s="7">
        <v>12.25</v>
      </c>
      <c r="H605" s="13">
        <f t="shared" si="49"/>
        <v>-6.8909606809891243E-3</v>
      </c>
      <c r="I605" s="7">
        <v>6.7770000000000001</v>
      </c>
      <c r="J605" s="13">
        <f t="shared" si="50"/>
        <v>-9.5001461560946365E-3</v>
      </c>
      <c r="K605" s="8">
        <v>7.1</v>
      </c>
      <c r="L605" s="13">
        <f t="shared" si="51"/>
        <v>0</v>
      </c>
    </row>
    <row r="606" spans="2:13" x14ac:dyDescent="0.25">
      <c r="B606" s="15">
        <v>42804</v>
      </c>
      <c r="C606" s="6">
        <v>10006.4</v>
      </c>
      <c r="D606" s="13">
        <f t="shared" si="47"/>
        <v>8.0012802048327739E-4</v>
      </c>
      <c r="E606" s="7">
        <v>10.47</v>
      </c>
      <c r="F606" s="13">
        <f t="shared" si="48"/>
        <v>-8.0530554239695955E-3</v>
      </c>
      <c r="G606" s="7">
        <v>12.164999999999999</v>
      </c>
      <c r="H606" s="13">
        <f t="shared" si="49"/>
        <v>-6.938775510204151E-3</v>
      </c>
      <c r="I606" s="7">
        <v>6.7880000000000003</v>
      </c>
      <c r="J606" s="13">
        <f t="shared" si="50"/>
        <v>1.6231370813044297E-3</v>
      </c>
      <c r="K606" s="8">
        <v>7.06</v>
      </c>
      <c r="L606" s="13">
        <f t="shared" si="51"/>
        <v>-5.633802816901414E-3</v>
      </c>
      <c r="M606" s="12"/>
    </row>
    <row r="607" spans="2:13" x14ac:dyDescent="0.25">
      <c r="B607" s="15">
        <v>42807</v>
      </c>
      <c r="C607" s="6">
        <v>9995.9</v>
      </c>
      <c r="D607" s="13">
        <f t="shared" si="47"/>
        <v>-1.0493284298049249E-3</v>
      </c>
      <c r="E607" s="7">
        <v>10.5</v>
      </c>
      <c r="F607" s="13">
        <f t="shared" si="48"/>
        <v>2.8653295128939216E-3</v>
      </c>
      <c r="G607" s="7">
        <v>12.145</v>
      </c>
      <c r="H607" s="13">
        <f t="shared" si="49"/>
        <v>-1.6440608302506843E-3</v>
      </c>
      <c r="I607" s="7">
        <v>6.7530000000000001</v>
      </c>
      <c r="J607" s="13">
        <f t="shared" si="50"/>
        <v>-5.1561579257513469E-3</v>
      </c>
      <c r="K607" s="8">
        <v>6.95</v>
      </c>
      <c r="L607" s="13">
        <f t="shared" si="51"/>
        <v>-1.558073654390927E-2</v>
      </c>
      <c r="M607" s="12"/>
    </row>
    <row r="608" spans="2:13" x14ac:dyDescent="0.25">
      <c r="B608" s="15">
        <v>42808</v>
      </c>
      <c r="C608" s="6">
        <v>9905.1</v>
      </c>
      <c r="D608" s="13">
        <f t="shared" si="47"/>
        <v>-9.0837243269739874E-3</v>
      </c>
      <c r="E608" s="7">
        <v>10.625</v>
      </c>
      <c r="F608" s="13">
        <f t="shared" si="48"/>
        <v>1.1904761904761904E-2</v>
      </c>
      <c r="G608" s="7">
        <v>12.25</v>
      </c>
      <c r="H608" s="13">
        <f t="shared" si="49"/>
        <v>8.6455331412104101E-3</v>
      </c>
      <c r="I608" s="7">
        <v>6.7839999999999998</v>
      </c>
      <c r="J608" s="13">
        <f t="shared" si="50"/>
        <v>4.590552347104945E-3</v>
      </c>
      <c r="K608" s="8">
        <v>6.95</v>
      </c>
      <c r="L608" s="13">
        <f t="shared" si="51"/>
        <v>0</v>
      </c>
      <c r="M608" s="12"/>
    </row>
    <row r="609" spans="2:13" x14ac:dyDescent="0.25">
      <c r="B609" s="15">
        <v>42809</v>
      </c>
      <c r="C609" s="6">
        <v>9983.2000000000007</v>
      </c>
      <c r="D609" s="13">
        <f t="shared" si="47"/>
        <v>7.8848270083088871E-3</v>
      </c>
      <c r="E609" s="7">
        <v>10.69</v>
      </c>
      <c r="F609" s="13">
        <f t="shared" si="48"/>
        <v>6.1176470588234829E-3</v>
      </c>
      <c r="G609" s="7">
        <v>12.37</v>
      </c>
      <c r="H609" s="13">
        <f t="shared" si="49"/>
        <v>9.7959183673468758E-3</v>
      </c>
      <c r="I609" s="7">
        <v>6.7409999999999997</v>
      </c>
      <c r="J609" s="13">
        <f t="shared" si="50"/>
        <v>-6.3384433962264371E-3</v>
      </c>
      <c r="K609" s="8">
        <v>6.97</v>
      </c>
      <c r="L609" s="13">
        <f t="shared" si="51"/>
        <v>2.8776978417265572E-3</v>
      </c>
      <c r="M609" s="12"/>
    </row>
    <row r="610" spans="2:13" x14ac:dyDescent="0.25">
      <c r="B610" s="15">
        <v>42810</v>
      </c>
      <c r="C610" s="6">
        <v>10168</v>
      </c>
      <c r="D610" s="13">
        <f t="shared" si="47"/>
        <v>1.8511098645724745E-2</v>
      </c>
      <c r="E610" s="7">
        <v>10.835000000000001</v>
      </c>
      <c r="F610" s="13">
        <f t="shared" si="48"/>
        <v>1.3564078578110511E-2</v>
      </c>
      <c r="G610" s="7">
        <v>12.605</v>
      </c>
      <c r="H610" s="13">
        <f t="shared" si="49"/>
        <v>1.8997574777688053E-2</v>
      </c>
      <c r="I610" s="7">
        <v>6.899</v>
      </c>
      <c r="J610" s="13">
        <f t="shared" si="50"/>
        <v>2.3438658952677698E-2</v>
      </c>
      <c r="K610" s="8">
        <v>7.05</v>
      </c>
      <c r="L610" s="13">
        <f t="shared" si="51"/>
        <v>1.1477761836441905E-2</v>
      </c>
      <c r="M610" s="12"/>
    </row>
    <row r="611" spans="2:13" x14ac:dyDescent="0.25">
      <c r="B611" s="15">
        <v>42811</v>
      </c>
      <c r="C611" s="6">
        <v>10245.799999999999</v>
      </c>
      <c r="D611" s="13">
        <f t="shared" si="47"/>
        <v>7.6514555468134614E-3</v>
      </c>
      <c r="E611" s="7">
        <v>10.785</v>
      </c>
      <c r="F611" s="13">
        <f t="shared" si="48"/>
        <v>-4.6146746654361524E-3</v>
      </c>
      <c r="G611" s="7">
        <v>12.815</v>
      </c>
      <c r="H611" s="13">
        <f t="shared" si="49"/>
        <v>1.6660055533518372E-2</v>
      </c>
      <c r="I611" s="7">
        <v>6.9859999999999998</v>
      </c>
      <c r="J611" s="13">
        <f t="shared" si="50"/>
        <v>1.2610523264241157E-2</v>
      </c>
      <c r="K611" s="8">
        <v>7.0750000000000002</v>
      </c>
      <c r="L611" s="13">
        <f t="shared" si="51"/>
        <v>3.5460992907801925E-3</v>
      </c>
      <c r="M611" s="12"/>
    </row>
    <row r="612" spans="2:13" x14ac:dyDescent="0.25">
      <c r="B612" s="15">
        <v>42814</v>
      </c>
      <c r="C612" s="6">
        <v>10214</v>
      </c>
      <c r="D612" s="13">
        <f t="shared" si="47"/>
        <v>-3.103710788810954E-3</v>
      </c>
      <c r="E612" s="7">
        <v>10.69</v>
      </c>
      <c r="F612" s="13">
        <f t="shared" si="48"/>
        <v>-8.8085303662494788E-3</v>
      </c>
      <c r="G612" s="7">
        <v>13.045</v>
      </c>
      <c r="H612" s="13">
        <f t="shared" si="49"/>
        <v>1.7947717518533003E-2</v>
      </c>
      <c r="I612" s="7">
        <v>6.99</v>
      </c>
      <c r="J612" s="13">
        <f t="shared" si="50"/>
        <v>5.7257371886636817E-4</v>
      </c>
      <c r="K612" s="8">
        <v>7.17</v>
      </c>
      <c r="L612" s="13">
        <f t="shared" si="51"/>
        <v>1.3427561837455795E-2</v>
      </c>
      <c r="M612" s="12"/>
    </row>
    <row r="613" spans="2:13" x14ac:dyDescent="0.25">
      <c r="B613" s="15">
        <v>42815</v>
      </c>
      <c r="C613" s="6">
        <v>10211.9</v>
      </c>
      <c r="D613" s="13">
        <f t="shared" si="47"/>
        <v>-2.0560015664777403E-4</v>
      </c>
      <c r="E613" s="7">
        <v>10.55</v>
      </c>
      <c r="F613" s="13">
        <f t="shared" si="48"/>
        <v>-1.3096351730589224E-2</v>
      </c>
      <c r="G613" s="7">
        <v>13</v>
      </c>
      <c r="H613" s="13">
        <f t="shared" si="49"/>
        <v>-3.4495975469528502E-3</v>
      </c>
      <c r="I613" s="7">
        <v>6.9080000000000004</v>
      </c>
      <c r="J613" s="13">
        <f t="shared" si="50"/>
        <v>-1.1731044349070078E-2</v>
      </c>
      <c r="K613" s="8">
        <v>7.15</v>
      </c>
      <c r="L613" s="13">
        <f t="shared" si="51"/>
        <v>-2.7894002789399684E-3</v>
      </c>
      <c r="M613" s="12"/>
    </row>
    <row r="614" spans="2:13" x14ac:dyDescent="0.25">
      <c r="B614" s="15">
        <v>42816</v>
      </c>
      <c r="C614" s="6">
        <v>10229.299999999999</v>
      </c>
      <c r="D614" s="13">
        <f t="shared" si="47"/>
        <v>1.7038944760524131E-3</v>
      </c>
      <c r="E614" s="7">
        <v>10.355</v>
      </c>
      <c r="F614" s="13">
        <f t="shared" si="48"/>
        <v>-1.8483412322274906E-2</v>
      </c>
      <c r="G614" s="7">
        <v>13.02</v>
      </c>
      <c r="H614" s="13">
        <f t="shared" si="49"/>
        <v>1.5384615384615057E-3</v>
      </c>
      <c r="I614" s="7">
        <v>6.8209999999999997</v>
      </c>
      <c r="J614" s="13">
        <f t="shared" si="50"/>
        <v>-1.2594093804284978E-2</v>
      </c>
      <c r="K614" s="8">
        <v>7.1159999999999997</v>
      </c>
      <c r="L614" s="13">
        <f t="shared" si="51"/>
        <v>-4.7552447552448524E-3</v>
      </c>
      <c r="M614" s="12"/>
    </row>
    <row r="615" spans="2:13" x14ac:dyDescent="0.25">
      <c r="B615" s="15">
        <v>42817</v>
      </c>
      <c r="C615" s="6">
        <v>10324.9</v>
      </c>
      <c r="D615" s="13">
        <f t="shared" si="47"/>
        <v>9.3457030295328487E-3</v>
      </c>
      <c r="E615" s="7">
        <v>10.43</v>
      </c>
      <c r="F615" s="13">
        <f t="shared" si="48"/>
        <v>7.2428778367937506E-3</v>
      </c>
      <c r="G615" s="7">
        <v>13</v>
      </c>
      <c r="H615" s="13">
        <f t="shared" si="49"/>
        <v>-1.5360983102918259E-3</v>
      </c>
      <c r="I615" s="7">
        <v>6.8949999999999996</v>
      </c>
      <c r="J615" s="13">
        <f t="shared" si="50"/>
        <v>1.0848849142354471E-2</v>
      </c>
      <c r="K615" s="8">
        <v>7.12</v>
      </c>
      <c r="L615" s="13">
        <f t="shared" si="51"/>
        <v>5.6211354693654406E-4</v>
      </c>
      <c r="M615" s="12"/>
    </row>
    <row r="616" spans="2:13" x14ac:dyDescent="0.25">
      <c r="B616" s="15">
        <v>42818</v>
      </c>
      <c r="C616" s="6">
        <v>10309.4</v>
      </c>
      <c r="D616" s="13">
        <f t="shared" si="47"/>
        <v>-1.5012251934643436E-3</v>
      </c>
      <c r="E616" s="7">
        <v>10.47</v>
      </c>
      <c r="F616" s="13">
        <f t="shared" si="48"/>
        <v>3.8350910834133198E-3</v>
      </c>
      <c r="G616" s="7">
        <v>12.984999999999999</v>
      </c>
      <c r="H616" s="13">
        <f t="shared" si="49"/>
        <v>-1.1538461538461975E-3</v>
      </c>
      <c r="I616" s="7">
        <v>6.8949999999999996</v>
      </c>
      <c r="J616" s="13">
        <f t="shared" si="50"/>
        <v>0</v>
      </c>
      <c r="K616" s="8">
        <v>7.2359999999999998</v>
      </c>
      <c r="L616" s="13">
        <f t="shared" si="51"/>
        <v>1.6292134831460626E-2</v>
      </c>
      <c r="M616" s="12"/>
    </row>
    <row r="617" spans="2:13" x14ac:dyDescent="0.25">
      <c r="B617" s="15">
        <v>42821</v>
      </c>
      <c r="C617" s="6">
        <v>10302.9</v>
      </c>
      <c r="D617" s="13">
        <f t="shared" si="47"/>
        <v>-6.3049256018778979E-4</v>
      </c>
      <c r="E617" s="7">
        <v>10.425000000000001</v>
      </c>
      <c r="F617" s="13">
        <f t="shared" si="48"/>
        <v>-4.2979942693409674E-3</v>
      </c>
      <c r="G617" s="7">
        <v>12.824999999999999</v>
      </c>
      <c r="H617" s="13">
        <f t="shared" si="49"/>
        <v>-1.2321909896033897E-2</v>
      </c>
      <c r="I617" s="7">
        <v>6.9160000000000004</v>
      </c>
      <c r="J617" s="13">
        <f t="shared" si="50"/>
        <v>3.045685279187933E-3</v>
      </c>
      <c r="K617" s="8">
        <v>7.1239999999999997</v>
      </c>
      <c r="L617" s="13">
        <f t="shared" si="51"/>
        <v>-1.547816473189609E-2</v>
      </c>
      <c r="M617" s="12"/>
    </row>
    <row r="618" spans="2:13" x14ac:dyDescent="0.25">
      <c r="B618" s="15">
        <v>42822</v>
      </c>
      <c r="C618" s="6">
        <v>10389</v>
      </c>
      <c r="D618" s="13">
        <f t="shared" si="47"/>
        <v>8.3568703957138633E-3</v>
      </c>
      <c r="E618" s="7">
        <v>10.54</v>
      </c>
      <c r="F618" s="13">
        <f t="shared" si="48"/>
        <v>1.1031175059951888E-2</v>
      </c>
      <c r="G618" s="7">
        <v>12.845000000000001</v>
      </c>
      <c r="H618" s="13">
        <f t="shared" si="49"/>
        <v>1.5594541910332437E-3</v>
      </c>
      <c r="I618" s="7">
        <v>6.87</v>
      </c>
      <c r="J618" s="13">
        <f t="shared" si="50"/>
        <v>-6.6512434933487944E-3</v>
      </c>
      <c r="K618" s="8">
        <v>7.2210000000000001</v>
      </c>
      <c r="L618" s="13">
        <f t="shared" si="51"/>
        <v>1.3615946097697982E-2</v>
      </c>
      <c r="M618" s="12"/>
    </row>
    <row r="619" spans="2:13" x14ac:dyDescent="0.25">
      <c r="B619" s="15">
        <v>42823</v>
      </c>
      <c r="C619" s="6">
        <v>10367.6</v>
      </c>
      <c r="D619" s="13">
        <f t="shared" si="47"/>
        <v>-2.0598710174222386E-3</v>
      </c>
      <c r="E619" s="7">
        <v>10.4</v>
      </c>
      <c r="F619" s="13">
        <f t="shared" si="48"/>
        <v>-1.3282732447817724E-2</v>
      </c>
      <c r="G619" s="7">
        <v>13.2</v>
      </c>
      <c r="H619" s="13">
        <f t="shared" si="49"/>
        <v>2.7637212923316359E-2</v>
      </c>
      <c r="I619" s="7">
        <v>7.016</v>
      </c>
      <c r="J619" s="13">
        <f t="shared" si="50"/>
        <v>2.12518195050946E-2</v>
      </c>
      <c r="K619" s="8">
        <v>7.218</v>
      </c>
      <c r="L619" s="13">
        <f t="shared" si="51"/>
        <v>-4.1545492314085493E-4</v>
      </c>
      <c r="M619" s="12"/>
    </row>
    <row r="620" spans="2:13" x14ac:dyDescent="0.25">
      <c r="B620" s="15">
        <v>42824</v>
      </c>
      <c r="C620" s="6">
        <v>10405.9</v>
      </c>
      <c r="D620" s="13">
        <f t="shared" si="47"/>
        <v>3.6942011651683389E-3</v>
      </c>
      <c r="E620" s="7">
        <v>10.315</v>
      </c>
      <c r="F620" s="13">
        <f t="shared" si="48"/>
        <v>-8.1730769230770051E-3</v>
      </c>
      <c r="G620" s="7">
        <v>13.36</v>
      </c>
      <c r="H620" s="13">
        <f t="shared" si="49"/>
        <v>1.2121212121212133E-2</v>
      </c>
      <c r="I620" s="7">
        <v>6.9359999999999999</v>
      </c>
      <c r="J620" s="13">
        <f t="shared" si="50"/>
        <v>-1.1402508551881425E-2</v>
      </c>
      <c r="K620" s="8">
        <v>7.19</v>
      </c>
      <c r="L620" s="13">
        <f t="shared" si="51"/>
        <v>-3.8791909116098061E-3</v>
      </c>
      <c r="M620" s="12"/>
    </row>
    <row r="621" spans="2:13" x14ac:dyDescent="0.25">
      <c r="B621" s="15">
        <v>42825</v>
      </c>
      <c r="C621" s="6">
        <v>10462.9</v>
      </c>
      <c r="D621" s="13">
        <f t="shared" si="47"/>
        <v>5.4776617111446397E-3</v>
      </c>
      <c r="E621" s="7">
        <v>10.48</v>
      </c>
      <c r="F621" s="13">
        <f t="shared" si="48"/>
        <v>1.5996122152205618E-2</v>
      </c>
      <c r="G621" s="7">
        <v>13.47</v>
      </c>
      <c r="H621" s="13">
        <f t="shared" si="49"/>
        <v>8.2335329341318274E-3</v>
      </c>
      <c r="I621" s="7">
        <v>7.0030000000000001</v>
      </c>
      <c r="J621" s="13">
        <f t="shared" si="50"/>
        <v>9.6597462514417774E-3</v>
      </c>
      <c r="K621" s="8">
        <v>7.22</v>
      </c>
      <c r="L621" s="13">
        <f t="shared" si="51"/>
        <v>4.1724617524338467E-3</v>
      </c>
      <c r="M621" s="12"/>
    </row>
    <row r="622" spans="2:13" x14ac:dyDescent="0.25">
      <c r="B622" s="15">
        <v>42828</v>
      </c>
      <c r="C622" s="6">
        <v>10325.299999999999</v>
      </c>
      <c r="D622" s="13">
        <f t="shared" si="47"/>
        <v>-1.3151229582620532E-2</v>
      </c>
      <c r="E622" s="7">
        <v>10.49</v>
      </c>
      <c r="F622" s="13">
        <f t="shared" si="48"/>
        <v>9.5419847328242233E-4</v>
      </c>
      <c r="G622" s="7">
        <v>13.31</v>
      </c>
      <c r="H622" s="13">
        <f t="shared" si="49"/>
        <v>-1.1878247958426142E-2</v>
      </c>
      <c r="I622" s="7">
        <v>6.9619999999999997</v>
      </c>
      <c r="J622" s="13">
        <f t="shared" si="50"/>
        <v>-5.8546337284021664E-3</v>
      </c>
      <c r="K622" s="8">
        <v>7.25</v>
      </c>
      <c r="L622" s="13">
        <f t="shared" si="51"/>
        <v>4.1551246537396471E-3</v>
      </c>
      <c r="M622" s="12"/>
    </row>
    <row r="623" spans="2:13" x14ac:dyDescent="0.25">
      <c r="B623" s="15">
        <v>42829</v>
      </c>
      <c r="C623" s="6">
        <v>10361.200000000001</v>
      </c>
      <c r="D623" s="13">
        <f t="shared" si="47"/>
        <v>3.4768965550639164E-3</v>
      </c>
      <c r="E623" s="7">
        <v>10.555</v>
      </c>
      <c r="F623" s="13">
        <f t="shared" si="48"/>
        <v>6.1963775023831744E-3</v>
      </c>
      <c r="G623" s="7">
        <v>13.57</v>
      </c>
      <c r="H623" s="13">
        <f t="shared" si="49"/>
        <v>1.9534184823441006E-2</v>
      </c>
      <c r="I623" s="7">
        <v>6.931</v>
      </c>
      <c r="J623" s="13">
        <f t="shared" si="50"/>
        <v>-4.4527434645216454E-3</v>
      </c>
      <c r="K623" s="8">
        <v>7.25</v>
      </c>
      <c r="L623" s="13">
        <f t="shared" si="51"/>
        <v>0</v>
      </c>
      <c r="M623" s="12"/>
    </row>
    <row r="624" spans="2:13" x14ac:dyDescent="0.25">
      <c r="B624" s="15">
        <v>42830</v>
      </c>
      <c r="C624" s="6">
        <v>10402.700000000001</v>
      </c>
      <c r="D624" s="13">
        <f t="shared" si="47"/>
        <v>4.0053275682353394E-3</v>
      </c>
      <c r="E624" s="7">
        <v>10.705</v>
      </c>
      <c r="F624" s="13">
        <f t="shared" si="48"/>
        <v>1.4211274277593592E-2</v>
      </c>
      <c r="G624" s="7">
        <v>13.87</v>
      </c>
      <c r="H624" s="13">
        <f t="shared" si="49"/>
        <v>2.21075902726602E-2</v>
      </c>
      <c r="I624" s="7">
        <v>6.9660000000000002</v>
      </c>
      <c r="J624" s="13">
        <f t="shared" si="50"/>
        <v>5.0497763670466229E-3</v>
      </c>
      <c r="K624" s="8">
        <v>7.24</v>
      </c>
      <c r="L624" s="13">
        <f t="shared" si="51"/>
        <v>-1.3793103448275568E-3</v>
      </c>
      <c r="M624" s="12"/>
    </row>
    <row r="625" spans="2:13" x14ac:dyDescent="0.25">
      <c r="B625" s="15">
        <v>42831</v>
      </c>
      <c r="C625" s="6">
        <v>10518.9</v>
      </c>
      <c r="D625" s="13">
        <f t="shared" si="47"/>
        <v>1.1170176973285676E-2</v>
      </c>
      <c r="E625" s="7">
        <v>10.79</v>
      </c>
      <c r="F625" s="13">
        <f t="shared" si="48"/>
        <v>7.9402148528724039E-3</v>
      </c>
      <c r="G625" s="7">
        <v>13.81</v>
      </c>
      <c r="H625" s="13">
        <f t="shared" si="49"/>
        <v>-4.3258832011534767E-3</v>
      </c>
      <c r="I625" s="7">
        <v>6.9619999999999997</v>
      </c>
      <c r="J625" s="13">
        <f t="shared" si="50"/>
        <v>-5.7421762848125859E-4</v>
      </c>
      <c r="K625" s="8">
        <v>7.24</v>
      </c>
      <c r="L625" s="13">
        <f t="shared" si="51"/>
        <v>0</v>
      </c>
      <c r="M625" s="12"/>
    </row>
    <row r="626" spans="2:13" x14ac:dyDescent="0.25">
      <c r="B626" s="15">
        <v>42832</v>
      </c>
      <c r="C626" s="6">
        <v>10529</v>
      </c>
      <c r="D626" s="13">
        <f t="shared" si="47"/>
        <v>9.6017644430504748E-4</v>
      </c>
      <c r="E626" s="7">
        <v>10.88</v>
      </c>
      <c r="F626" s="13">
        <f t="shared" si="48"/>
        <v>8.3410565338277697E-3</v>
      </c>
      <c r="G626" s="7">
        <v>13.89</v>
      </c>
      <c r="H626" s="13">
        <f t="shared" si="49"/>
        <v>5.7929036929761091E-3</v>
      </c>
      <c r="I626" s="7">
        <v>7.0869999999999997</v>
      </c>
      <c r="J626" s="13">
        <f t="shared" si="50"/>
        <v>1.7954610744039069E-2</v>
      </c>
      <c r="K626" s="8">
        <v>7.36</v>
      </c>
      <c r="L626" s="13">
        <f t="shared" si="51"/>
        <v>1.6574585635359129E-2</v>
      </c>
      <c r="M626" s="12"/>
    </row>
    <row r="627" spans="2:13" x14ac:dyDescent="0.25">
      <c r="B627" s="15">
        <v>42835</v>
      </c>
      <c r="C627" s="6">
        <v>10437.700000000001</v>
      </c>
      <c r="D627" s="13">
        <f t="shared" si="47"/>
        <v>-8.6712888213504868E-3</v>
      </c>
      <c r="E627" s="7">
        <v>10.81</v>
      </c>
      <c r="F627" s="13">
        <f t="shared" si="48"/>
        <v>-6.4338235294117904E-3</v>
      </c>
      <c r="G627" s="7">
        <v>13.75</v>
      </c>
      <c r="H627" s="13">
        <f t="shared" si="49"/>
        <v>-1.007919366450688E-2</v>
      </c>
      <c r="I627" s="7">
        <v>7.0860000000000003</v>
      </c>
      <c r="J627" s="13">
        <f t="shared" si="50"/>
        <v>-1.4110342881324198E-4</v>
      </c>
      <c r="K627" s="8">
        <v>7.47</v>
      </c>
      <c r="L627" s="13">
        <f t="shared" si="51"/>
        <v>1.4945652173912966E-2</v>
      </c>
      <c r="M627" s="12"/>
    </row>
    <row r="628" spans="2:13" x14ac:dyDescent="0.25">
      <c r="B628" s="15">
        <v>42836</v>
      </c>
      <c r="C628" s="6">
        <v>10416.299999999999</v>
      </c>
      <c r="D628" s="13">
        <f t="shared" si="47"/>
        <v>-2.0502601147763832E-3</v>
      </c>
      <c r="E628" s="7">
        <v>10.805</v>
      </c>
      <c r="F628" s="13">
        <f t="shared" si="48"/>
        <v>-4.6253469010182992E-4</v>
      </c>
      <c r="G628" s="7">
        <v>13.71</v>
      </c>
      <c r="H628" s="13">
        <f t="shared" si="49"/>
        <v>-2.9090909090908469E-3</v>
      </c>
      <c r="I628" s="7">
        <v>7.0640000000000001</v>
      </c>
      <c r="J628" s="13">
        <f t="shared" si="50"/>
        <v>-3.1047135196161785E-3</v>
      </c>
      <c r="K628" s="8">
        <v>7.3780000000000001</v>
      </c>
      <c r="L628" s="13">
        <f t="shared" si="51"/>
        <v>-1.2315930388219497E-2</v>
      </c>
      <c r="M628" s="12"/>
    </row>
    <row r="629" spans="2:13" x14ac:dyDescent="0.25">
      <c r="B629" s="15">
        <v>42837</v>
      </c>
      <c r="C629" s="6">
        <v>10360.5</v>
      </c>
      <c r="D629" s="13">
        <f t="shared" si="47"/>
        <v>-5.3569885659974538E-3</v>
      </c>
      <c r="E629" s="7">
        <v>10.85</v>
      </c>
      <c r="F629" s="13">
        <f t="shared" si="48"/>
        <v>4.1647385469689895E-3</v>
      </c>
      <c r="G629" s="7">
        <v>13.66</v>
      </c>
      <c r="H629" s="13">
        <f t="shared" si="49"/>
        <v>-3.64697301239976E-3</v>
      </c>
      <c r="I629" s="7">
        <v>7.1</v>
      </c>
      <c r="J629" s="13">
        <f t="shared" si="50"/>
        <v>5.0962627406567935E-3</v>
      </c>
      <c r="K629" s="8">
        <v>7.45</v>
      </c>
      <c r="L629" s="13">
        <f t="shared" si="51"/>
        <v>9.7587422065600511E-3</v>
      </c>
      <c r="M629" s="12"/>
    </row>
    <row r="630" spans="2:13" x14ac:dyDescent="0.25">
      <c r="B630" s="15">
        <v>42838</v>
      </c>
      <c r="C630" s="6">
        <v>10326.1</v>
      </c>
      <c r="D630" s="13">
        <f t="shared" si="47"/>
        <v>-3.3203030741759216E-3</v>
      </c>
      <c r="E630" s="7">
        <v>10.805</v>
      </c>
      <c r="F630" s="13">
        <f t="shared" si="48"/>
        <v>-4.1474654377880119E-3</v>
      </c>
      <c r="G630" s="7">
        <v>13.7</v>
      </c>
      <c r="H630" s="13">
        <f t="shared" si="49"/>
        <v>2.9282576866763652E-3</v>
      </c>
      <c r="I630" s="7">
        <v>7.14</v>
      </c>
      <c r="J630" s="13">
        <f t="shared" si="50"/>
        <v>5.633802816901414E-3</v>
      </c>
      <c r="K630" s="8">
        <v>7.45</v>
      </c>
      <c r="L630" s="13">
        <f t="shared" si="51"/>
        <v>0</v>
      </c>
    </row>
    <row r="631" spans="2:13" x14ac:dyDescent="0.25">
      <c r="B631" s="15">
        <v>42843</v>
      </c>
      <c r="C631" s="6">
        <v>10264.5</v>
      </c>
      <c r="D631" s="13">
        <f t="shared" si="47"/>
        <v>-5.9654661488848992E-3</v>
      </c>
      <c r="E631" s="7">
        <v>10.675000000000001</v>
      </c>
      <c r="F631" s="13">
        <f t="shared" si="48"/>
        <v>-1.2031466913465896E-2</v>
      </c>
      <c r="G631" s="7">
        <v>13.75</v>
      </c>
      <c r="H631" s="13">
        <f t="shared" si="49"/>
        <v>3.6496350364964023E-3</v>
      </c>
      <c r="I631" s="7">
        <v>7.07</v>
      </c>
      <c r="J631" s="13">
        <f t="shared" si="50"/>
        <v>-9.8039215686273676E-3</v>
      </c>
      <c r="K631" s="8">
        <v>7.38</v>
      </c>
      <c r="L631" s="13">
        <f t="shared" si="51"/>
        <v>-9.3959731543624535E-3</v>
      </c>
      <c r="M631" s="12"/>
    </row>
    <row r="632" spans="2:13" x14ac:dyDescent="0.25">
      <c r="B632" s="15">
        <v>42844</v>
      </c>
      <c r="C632" s="6">
        <v>10370.299999999999</v>
      </c>
      <c r="D632" s="13">
        <f t="shared" si="47"/>
        <v>1.0307370061863634E-2</v>
      </c>
      <c r="E632" s="7">
        <v>10.68</v>
      </c>
      <c r="F632" s="13">
        <f t="shared" si="48"/>
        <v>4.6838407494135875E-4</v>
      </c>
      <c r="G632" s="7">
        <v>13.84</v>
      </c>
      <c r="H632" s="13">
        <f t="shared" si="49"/>
        <v>6.5454545454545349E-3</v>
      </c>
      <c r="I632" s="7">
        <v>7.0529999999999999</v>
      </c>
      <c r="J632" s="13">
        <f t="shared" si="50"/>
        <v>-2.4045261669024538E-3</v>
      </c>
      <c r="K632" s="8">
        <v>7.45</v>
      </c>
      <c r="L632" s="13">
        <f t="shared" si="51"/>
        <v>9.4850948509485489E-3</v>
      </c>
      <c r="M632" s="12"/>
    </row>
    <row r="633" spans="2:13" x14ac:dyDescent="0.25">
      <c r="B633" s="15">
        <v>42845</v>
      </c>
      <c r="C633" s="6">
        <v>10372.5</v>
      </c>
      <c r="D633" s="13">
        <f t="shared" si="47"/>
        <v>2.1214429669351204E-4</v>
      </c>
      <c r="E633" s="7">
        <v>10.58</v>
      </c>
      <c r="F633" s="13">
        <f t="shared" si="48"/>
        <v>-9.3632958801497801E-3</v>
      </c>
      <c r="G633" s="7">
        <v>13.79</v>
      </c>
      <c r="H633" s="13">
        <f t="shared" si="49"/>
        <v>-3.6127167630058319E-3</v>
      </c>
      <c r="I633" s="7">
        <v>6.89</v>
      </c>
      <c r="J633" s="13">
        <f t="shared" si="50"/>
        <v>-2.3110733021409365E-2</v>
      </c>
      <c r="K633" s="8">
        <v>7.29</v>
      </c>
      <c r="L633" s="13">
        <f t="shared" si="51"/>
        <v>-2.1476510067114114E-2</v>
      </c>
      <c r="M633" s="12"/>
    </row>
    <row r="634" spans="2:13" x14ac:dyDescent="0.25">
      <c r="B634" s="15">
        <v>42846</v>
      </c>
      <c r="C634" s="6">
        <v>10377</v>
      </c>
      <c r="D634" s="13">
        <f t="shared" si="47"/>
        <v>4.3383947939262471E-4</v>
      </c>
      <c r="E634" s="7">
        <v>10.525</v>
      </c>
      <c r="F634" s="13">
        <f t="shared" si="48"/>
        <v>-5.1984877126653797E-3</v>
      </c>
      <c r="G634" s="7">
        <v>13.945</v>
      </c>
      <c r="H634" s="13">
        <f t="shared" si="49"/>
        <v>1.1240029006526552E-2</v>
      </c>
      <c r="I634" s="7">
        <v>6.77</v>
      </c>
      <c r="J634" s="13">
        <f t="shared" si="50"/>
        <v>-1.7416545718432527E-2</v>
      </c>
      <c r="K634" s="8">
        <v>7.0519999999999996</v>
      </c>
      <c r="L634" s="13">
        <f t="shared" si="51"/>
        <v>-3.2647462277091963E-2</v>
      </c>
      <c r="M634" s="12"/>
    </row>
    <row r="635" spans="2:13" x14ac:dyDescent="0.25">
      <c r="B635" s="15">
        <v>42849</v>
      </c>
      <c r="C635" s="6">
        <v>10766.8</v>
      </c>
      <c r="D635" s="13">
        <f t="shared" si="47"/>
        <v>3.7563843114580255E-2</v>
      </c>
      <c r="E635" s="7">
        <v>10.75</v>
      </c>
      <c r="F635" s="13">
        <f t="shared" si="48"/>
        <v>2.1377672209026095E-2</v>
      </c>
      <c r="G635" s="7">
        <v>14.105</v>
      </c>
      <c r="H635" s="13">
        <f t="shared" si="49"/>
        <v>1.1473646468268206E-2</v>
      </c>
      <c r="I635" s="7">
        <v>7</v>
      </c>
      <c r="J635" s="13">
        <f t="shared" si="50"/>
        <v>3.3973412112260036E-2</v>
      </c>
      <c r="K635" s="8">
        <v>7.4</v>
      </c>
      <c r="L635" s="13">
        <f t="shared" si="51"/>
        <v>4.9347702779353485E-2</v>
      </c>
      <c r="M635" s="12"/>
    </row>
    <row r="636" spans="2:13" x14ac:dyDescent="0.25">
      <c r="B636" s="15">
        <v>42850</v>
      </c>
      <c r="C636" s="6">
        <v>10783.1</v>
      </c>
      <c r="D636" s="13">
        <f t="shared" si="47"/>
        <v>1.5139131403946477E-3</v>
      </c>
      <c r="E636" s="7">
        <v>10.85</v>
      </c>
      <c r="F636" s="13">
        <f t="shared" si="48"/>
        <v>9.3023255813953157E-3</v>
      </c>
      <c r="G636" s="7">
        <v>14.04</v>
      </c>
      <c r="H636" s="13">
        <f t="shared" si="49"/>
        <v>-4.6082949308756662E-3</v>
      </c>
      <c r="I636" s="7">
        <v>7.1280000000000001</v>
      </c>
      <c r="J636" s="13">
        <f t="shared" si="50"/>
        <v>1.8285714285714301E-2</v>
      </c>
      <c r="K636" s="8">
        <v>7.45</v>
      </c>
      <c r="L636" s="13">
        <f t="shared" si="51"/>
        <v>6.7567567567567328E-3</v>
      </c>
      <c r="M636" s="12"/>
    </row>
    <row r="637" spans="2:13" x14ac:dyDescent="0.25">
      <c r="B637" s="15">
        <v>42851</v>
      </c>
      <c r="C637" s="6">
        <v>10763.4</v>
      </c>
      <c r="D637" s="13">
        <f t="shared" si="47"/>
        <v>-1.8269328857193875E-3</v>
      </c>
      <c r="E637" s="7">
        <v>10.805</v>
      </c>
      <c r="F637" s="13">
        <f t="shared" si="48"/>
        <v>-4.1474654377880119E-3</v>
      </c>
      <c r="G637" s="7">
        <v>14</v>
      </c>
      <c r="H637" s="13">
        <f t="shared" si="49"/>
        <v>-2.8490028490027884E-3</v>
      </c>
      <c r="I637" s="7">
        <v>7.149</v>
      </c>
      <c r="J637" s="13">
        <f t="shared" si="50"/>
        <v>2.9461279461279332E-3</v>
      </c>
      <c r="K637" s="8">
        <v>7.44</v>
      </c>
      <c r="L637" s="13">
        <f t="shared" si="51"/>
        <v>-1.3422818791946022E-3</v>
      </c>
      <c r="M637" s="12"/>
    </row>
    <row r="638" spans="2:13" x14ac:dyDescent="0.25">
      <c r="B638" s="15">
        <v>42852</v>
      </c>
      <c r="C638" s="6">
        <v>10683.9</v>
      </c>
      <c r="D638" s="13">
        <f t="shared" si="47"/>
        <v>-7.3861419254139032E-3</v>
      </c>
      <c r="E638" s="7">
        <v>10.815</v>
      </c>
      <c r="F638" s="13">
        <f t="shared" si="48"/>
        <v>9.2549745488197937E-4</v>
      </c>
      <c r="G638" s="7">
        <v>13.8</v>
      </c>
      <c r="H638" s="13">
        <f t="shared" si="49"/>
        <v>-1.4285714285714235E-2</v>
      </c>
      <c r="I638" s="7">
        <v>7.1269999999999998</v>
      </c>
      <c r="J638" s="13">
        <f t="shared" si="50"/>
        <v>-3.0773534760106646E-3</v>
      </c>
      <c r="K638" s="8">
        <v>7.67</v>
      </c>
      <c r="L638" s="13">
        <f t="shared" si="51"/>
        <v>3.0913978494623594E-2</v>
      </c>
      <c r="M638" s="12"/>
    </row>
    <row r="639" spans="2:13" x14ac:dyDescent="0.25">
      <c r="B639" s="15">
        <v>42853</v>
      </c>
      <c r="C639" s="6">
        <v>10715.8</v>
      </c>
      <c r="D639" s="13">
        <f t="shared" si="47"/>
        <v>2.9858010651540763E-3</v>
      </c>
      <c r="E639" s="7">
        <v>10.865</v>
      </c>
      <c r="F639" s="13">
        <f t="shared" si="48"/>
        <v>4.6232085067037182E-3</v>
      </c>
      <c r="G639" s="7">
        <v>13.86</v>
      </c>
      <c r="H639" s="13">
        <f t="shared" si="49"/>
        <v>4.347826086956429E-3</v>
      </c>
      <c r="I639" s="7">
        <v>7.1189999999999998</v>
      </c>
      <c r="J639" s="13">
        <f t="shared" si="50"/>
        <v>-1.1224919320892391E-3</v>
      </c>
      <c r="K639" s="8">
        <v>7.6</v>
      </c>
      <c r="L639" s="13">
        <f t="shared" si="51"/>
        <v>-9.1264667535854351E-3</v>
      </c>
      <c r="M639" s="12"/>
    </row>
    <row r="640" spans="2:13" x14ac:dyDescent="0.25">
      <c r="B640" s="15">
        <v>42857</v>
      </c>
      <c r="C640" s="6">
        <v>10820.3</v>
      </c>
      <c r="D640" s="13">
        <f t="shared" si="47"/>
        <v>9.7519550570186082E-3</v>
      </c>
      <c r="E640" s="7">
        <v>10.92</v>
      </c>
      <c r="F640" s="13">
        <f t="shared" si="48"/>
        <v>5.0621260929590165E-3</v>
      </c>
      <c r="G640" s="7">
        <v>14.205</v>
      </c>
      <c r="H640" s="13">
        <f t="shared" si="49"/>
        <v>2.4891774891774941E-2</v>
      </c>
      <c r="I640" s="7">
        <v>7.2249999999999996</v>
      </c>
      <c r="J640" s="13">
        <f t="shared" si="50"/>
        <v>1.4889731703890978E-2</v>
      </c>
      <c r="K640" s="8">
        <v>7.61</v>
      </c>
      <c r="L640" s="13">
        <f t="shared" si="51"/>
        <v>1.3157894736842994E-3</v>
      </c>
      <c r="M640" s="12"/>
    </row>
    <row r="641" spans="2:13" x14ac:dyDescent="0.25">
      <c r="B641" s="15">
        <v>42858</v>
      </c>
      <c r="C641" s="6">
        <v>10837</v>
      </c>
      <c r="D641" s="13">
        <f t="shared" si="47"/>
        <v>1.5433952847888439E-3</v>
      </c>
      <c r="E641" s="7">
        <v>10.914999999999999</v>
      </c>
      <c r="F641" s="13">
        <f t="shared" si="48"/>
        <v>-4.5787545787552943E-4</v>
      </c>
      <c r="G641" s="7">
        <v>14.18</v>
      </c>
      <c r="H641" s="13">
        <f t="shared" si="49"/>
        <v>-1.7599436818022073E-3</v>
      </c>
      <c r="I641" s="7">
        <v>7.2750000000000004</v>
      </c>
      <c r="J641" s="13">
        <f t="shared" si="50"/>
        <v>6.9204152249135939E-3</v>
      </c>
      <c r="K641" s="8">
        <v>7.7149999999999999</v>
      </c>
      <c r="L641" s="13">
        <f t="shared" si="51"/>
        <v>1.3797634691195734E-2</v>
      </c>
      <c r="M641" s="12"/>
    </row>
    <row r="642" spans="2:13" x14ac:dyDescent="0.25">
      <c r="B642" s="15">
        <v>42859</v>
      </c>
      <c r="C642" s="6">
        <v>11012.9</v>
      </c>
      <c r="D642" s="13">
        <f t="shared" si="47"/>
        <v>1.6231429362369626E-2</v>
      </c>
      <c r="E642" s="7">
        <v>10.935</v>
      </c>
      <c r="F642" s="13">
        <f t="shared" si="48"/>
        <v>1.8323408153917867E-3</v>
      </c>
      <c r="G642" s="7">
        <v>14.22</v>
      </c>
      <c r="H642" s="13">
        <f t="shared" si="49"/>
        <v>2.8208744710861017E-3</v>
      </c>
      <c r="I642" s="7">
        <v>7.3140000000000001</v>
      </c>
      <c r="J642" s="13">
        <f t="shared" si="50"/>
        <v>5.3608247422679998E-3</v>
      </c>
      <c r="K642" s="8">
        <v>7.8</v>
      </c>
      <c r="L642" s="13">
        <f t="shared" si="51"/>
        <v>1.1017498379779646E-2</v>
      </c>
      <c r="M642" s="12"/>
    </row>
    <row r="643" spans="2:13" x14ac:dyDescent="0.25">
      <c r="B643" s="15">
        <v>42860</v>
      </c>
      <c r="C643" s="6">
        <v>11135.4</v>
      </c>
      <c r="D643" s="13">
        <f t="shared" si="47"/>
        <v>1.1123319016789401E-2</v>
      </c>
      <c r="E643" s="7">
        <v>11.005000000000001</v>
      </c>
      <c r="F643" s="13">
        <f t="shared" si="48"/>
        <v>6.4014631915866741E-3</v>
      </c>
      <c r="G643" s="7">
        <v>14.43</v>
      </c>
      <c r="H643" s="13">
        <f t="shared" si="49"/>
        <v>1.4767932489451411E-2</v>
      </c>
      <c r="I643" s="7">
        <v>7.1909999999999998</v>
      </c>
      <c r="J643" s="13">
        <f t="shared" si="50"/>
        <v>-1.6817063166529974E-2</v>
      </c>
      <c r="K643" s="8">
        <v>7.766</v>
      </c>
      <c r="L643" s="13">
        <f t="shared" si="51"/>
        <v>-4.3589743589743345E-3</v>
      </c>
      <c r="M643" s="12"/>
    </row>
    <row r="644" spans="2:13" x14ac:dyDescent="0.25">
      <c r="B644" s="15">
        <v>42863</v>
      </c>
      <c r="C644" s="6">
        <v>11096.3</v>
      </c>
      <c r="D644" s="13">
        <f t="shared" si="47"/>
        <v>-3.5113242452000258E-3</v>
      </c>
      <c r="E644" s="7">
        <v>11.005000000000001</v>
      </c>
      <c r="F644" s="13">
        <f t="shared" si="48"/>
        <v>0</v>
      </c>
      <c r="G644" s="7">
        <v>14.48</v>
      </c>
      <c r="H644" s="13">
        <f t="shared" si="49"/>
        <v>3.4650034650035143E-3</v>
      </c>
      <c r="I644" s="7">
        <v>7.25</v>
      </c>
      <c r="J644" s="13">
        <f t="shared" si="50"/>
        <v>8.2047003198442731E-3</v>
      </c>
      <c r="K644" s="8">
        <v>7.79</v>
      </c>
      <c r="L644" s="13">
        <f t="shared" si="51"/>
        <v>3.0903940252382206E-3</v>
      </c>
      <c r="M644" s="12"/>
    </row>
    <row r="645" spans="2:13" x14ac:dyDescent="0.25">
      <c r="B645" s="15">
        <v>42864</v>
      </c>
      <c r="C645" s="6">
        <v>11049.2</v>
      </c>
      <c r="D645" s="13">
        <f t="shared" si="47"/>
        <v>-4.2446581292862077E-3</v>
      </c>
      <c r="E645" s="7">
        <v>11.18</v>
      </c>
      <c r="F645" s="13">
        <f t="shared" si="48"/>
        <v>1.5901862789640973E-2</v>
      </c>
      <c r="G645" s="7">
        <v>14.64</v>
      </c>
      <c r="H645" s="13">
        <f t="shared" si="49"/>
        <v>1.1049723756906087E-2</v>
      </c>
      <c r="I645" s="7">
        <v>7.25</v>
      </c>
      <c r="J645" s="13">
        <f t="shared" si="50"/>
        <v>0</v>
      </c>
      <c r="K645" s="8">
        <v>7.9</v>
      </c>
      <c r="L645" s="13">
        <f t="shared" si="51"/>
        <v>1.412066752246474E-2</v>
      </c>
      <c r="M645" s="12"/>
    </row>
    <row r="646" spans="2:13" x14ac:dyDescent="0.25">
      <c r="B646" s="15">
        <v>42865</v>
      </c>
      <c r="C646" s="6">
        <v>11034.8</v>
      </c>
      <c r="D646" s="13">
        <f t="shared" si="47"/>
        <v>-1.303261774608248E-3</v>
      </c>
      <c r="E646" s="7">
        <v>11.14</v>
      </c>
      <c r="F646" s="13">
        <f t="shared" si="48"/>
        <v>-3.5778175313058271E-3</v>
      </c>
      <c r="G646" s="7">
        <v>14.56</v>
      </c>
      <c r="H646" s="13">
        <f t="shared" si="49"/>
        <v>-5.4644808743169442E-3</v>
      </c>
      <c r="I646" s="7">
        <v>7.25</v>
      </c>
      <c r="J646" s="13">
        <f t="shared" si="50"/>
        <v>0</v>
      </c>
      <c r="K646" s="8">
        <v>7.98</v>
      </c>
      <c r="L646" s="13">
        <f t="shared" si="51"/>
        <v>1.0126582278481022E-2</v>
      </c>
      <c r="M646" s="12"/>
    </row>
    <row r="647" spans="2:13" x14ac:dyDescent="0.25">
      <c r="B647" s="15">
        <v>42866</v>
      </c>
      <c r="C647" s="6">
        <v>10861.4</v>
      </c>
      <c r="D647" s="13">
        <f t="shared" si="47"/>
        <v>-1.5713923224707257E-2</v>
      </c>
      <c r="E647" s="7">
        <v>11.01</v>
      </c>
      <c r="F647" s="13">
        <f t="shared" si="48"/>
        <v>-1.1669658886894144E-2</v>
      </c>
      <c r="G647" s="7">
        <v>14.545</v>
      </c>
      <c r="H647" s="13">
        <f t="shared" si="49"/>
        <v>-1.0302197802198193E-3</v>
      </c>
      <c r="I647" s="7">
        <v>7.33</v>
      </c>
      <c r="J647" s="13">
        <f t="shared" si="50"/>
        <v>1.1034482758620699E-2</v>
      </c>
      <c r="K647" s="8">
        <v>8.0399999999999991</v>
      </c>
      <c r="L647" s="13">
        <f t="shared" si="51"/>
        <v>7.5187969924810421E-3</v>
      </c>
      <c r="M647" s="12"/>
    </row>
    <row r="648" spans="2:13" x14ac:dyDescent="0.25">
      <c r="B648" s="15">
        <v>42867</v>
      </c>
      <c r="C648" s="6">
        <v>10897</v>
      </c>
      <c r="D648" s="13">
        <f t="shared" si="47"/>
        <v>3.2776621798295217E-3</v>
      </c>
      <c r="E648" s="7">
        <v>10.994999999999999</v>
      </c>
      <c r="F648" s="13">
        <f t="shared" si="48"/>
        <v>-1.3623978201635393E-3</v>
      </c>
      <c r="G648" s="7">
        <v>14.58</v>
      </c>
      <c r="H648" s="13">
        <f t="shared" si="49"/>
        <v>2.4063251976624367E-3</v>
      </c>
      <c r="I648" s="7">
        <v>7.29</v>
      </c>
      <c r="J648" s="13">
        <f t="shared" si="50"/>
        <v>-5.4570259208731285E-3</v>
      </c>
      <c r="K648" s="8">
        <v>8</v>
      </c>
      <c r="L648" s="13">
        <f t="shared" si="51"/>
        <v>-4.9751243781093468E-3</v>
      </c>
      <c r="M648" s="12"/>
    </row>
    <row r="649" spans="2:13" x14ac:dyDescent="0.25">
      <c r="B649" s="15">
        <v>42870</v>
      </c>
      <c r="C649" s="6">
        <v>10957.8</v>
      </c>
      <c r="D649" s="13">
        <f t="shared" si="47"/>
        <v>5.5795172983389256E-3</v>
      </c>
      <c r="E649" s="7">
        <v>11.005000000000001</v>
      </c>
      <c r="F649" s="13">
        <f t="shared" si="48"/>
        <v>9.0950432014566291E-4</v>
      </c>
      <c r="G649" s="7">
        <v>14.62</v>
      </c>
      <c r="H649" s="13">
        <f t="shared" si="49"/>
        <v>2.7434842249656481E-3</v>
      </c>
      <c r="I649" s="7">
        <v>7.32</v>
      </c>
      <c r="J649" s="13">
        <f t="shared" si="50"/>
        <v>4.1152263374485938E-3</v>
      </c>
      <c r="K649" s="8">
        <v>8.0459999999999994</v>
      </c>
      <c r="L649" s="13">
        <f t="shared" si="51"/>
        <v>5.7499999999999218E-3</v>
      </c>
      <c r="M649" s="12"/>
    </row>
    <row r="650" spans="2:13" x14ac:dyDescent="0.25">
      <c r="B650" s="15">
        <v>42871</v>
      </c>
      <c r="C650" s="6">
        <v>10982.4</v>
      </c>
      <c r="D650" s="13">
        <f t="shared" si="47"/>
        <v>2.2449761813503042E-3</v>
      </c>
      <c r="E650" s="7">
        <v>10.98</v>
      </c>
      <c r="F650" s="13">
        <f t="shared" si="48"/>
        <v>-2.271694684234471E-3</v>
      </c>
      <c r="G650" s="7">
        <v>14.585000000000001</v>
      </c>
      <c r="H650" s="13">
        <f t="shared" si="49"/>
        <v>-2.3939808481531033E-3</v>
      </c>
      <c r="I650" s="7">
        <v>7.25</v>
      </c>
      <c r="J650" s="13">
        <f t="shared" si="50"/>
        <v>-9.5628415300546832E-3</v>
      </c>
      <c r="K650" s="8">
        <v>8.0749999999999993</v>
      </c>
      <c r="L650" s="13">
        <f t="shared" si="51"/>
        <v>3.6042754163559429E-3</v>
      </c>
      <c r="M650" s="12"/>
    </row>
    <row r="651" spans="2:13" x14ac:dyDescent="0.25">
      <c r="B651" s="15">
        <v>42872</v>
      </c>
      <c r="C651" s="6">
        <v>10786.1</v>
      </c>
      <c r="D651" s="13">
        <f t="shared" si="47"/>
        <v>-1.7874053030302966E-2</v>
      </c>
      <c r="E651" s="7">
        <v>10.87</v>
      </c>
      <c r="F651" s="13">
        <f t="shared" si="48"/>
        <v>-1.0018214936247832E-2</v>
      </c>
      <c r="G651" s="7">
        <v>14.345000000000001</v>
      </c>
      <c r="H651" s="13">
        <f t="shared" si="49"/>
        <v>-1.6455262255742214E-2</v>
      </c>
      <c r="I651" s="7">
        <v>7.21</v>
      </c>
      <c r="J651" s="13">
        <f t="shared" si="50"/>
        <v>-5.5172413793103496E-3</v>
      </c>
      <c r="K651" s="8">
        <v>8.0210000000000008</v>
      </c>
      <c r="L651" s="13">
        <f t="shared" si="51"/>
        <v>-6.6873065015478021E-3</v>
      </c>
      <c r="M651" s="12"/>
    </row>
    <row r="652" spans="2:13" x14ac:dyDescent="0.25">
      <c r="B652" s="15">
        <v>42873</v>
      </c>
      <c r="C652" s="6">
        <v>10684.9</v>
      </c>
      <c r="D652" s="13">
        <f t="shared" si="47"/>
        <v>-9.3824459257749078E-3</v>
      </c>
      <c r="E652" s="7">
        <v>10.88</v>
      </c>
      <c r="F652" s="13">
        <f t="shared" si="48"/>
        <v>9.1996320147208499E-4</v>
      </c>
      <c r="G652" s="7">
        <v>14.23</v>
      </c>
      <c r="H652" s="13">
        <f t="shared" si="49"/>
        <v>-8.0167305681422239E-3</v>
      </c>
      <c r="I652" s="7">
        <v>7.069</v>
      </c>
      <c r="J652" s="13">
        <f t="shared" si="50"/>
        <v>-1.9556171983356452E-2</v>
      </c>
      <c r="K652" s="8">
        <v>7.85</v>
      </c>
      <c r="L652" s="13">
        <f t="shared" si="51"/>
        <v>-2.1319037526493098E-2</v>
      </c>
      <c r="M652" s="12"/>
    </row>
    <row r="653" spans="2:13" x14ac:dyDescent="0.25">
      <c r="B653" s="15">
        <v>42874</v>
      </c>
      <c r="C653" s="6">
        <v>10835.4</v>
      </c>
      <c r="D653" s="13">
        <f t="shared" si="47"/>
        <v>1.408529794382727E-2</v>
      </c>
      <c r="E653" s="7">
        <v>11.05</v>
      </c>
      <c r="F653" s="13">
        <f t="shared" si="48"/>
        <v>1.5624999999999993E-2</v>
      </c>
      <c r="G653" s="7">
        <v>14.31</v>
      </c>
      <c r="H653" s="13">
        <f t="shared" si="49"/>
        <v>5.6219255094870045E-3</v>
      </c>
      <c r="I653" s="7">
        <v>7.1139999999999999</v>
      </c>
      <c r="J653" s="13">
        <f t="shared" si="50"/>
        <v>6.3658226057433766E-3</v>
      </c>
      <c r="K653" s="8">
        <v>7.92</v>
      </c>
      <c r="L653" s="13">
        <f t="shared" si="51"/>
        <v>8.9171974522293355E-3</v>
      </c>
      <c r="M653" s="12"/>
    </row>
    <row r="654" spans="2:13" x14ac:dyDescent="0.25">
      <c r="B654" s="15">
        <v>42877</v>
      </c>
      <c r="C654" s="6">
        <v>10793.4</v>
      </c>
      <c r="D654" s="13">
        <f t="shared" si="47"/>
        <v>-3.8761836203555014E-3</v>
      </c>
      <c r="E654" s="7">
        <v>11.215</v>
      </c>
      <c r="F654" s="13">
        <f t="shared" si="48"/>
        <v>1.4932126696832502E-2</v>
      </c>
      <c r="G654" s="7">
        <v>14.64</v>
      </c>
      <c r="H654" s="13">
        <f t="shared" si="49"/>
        <v>2.3060796645702309E-2</v>
      </c>
      <c r="I654" s="7">
        <v>7.2290000000000001</v>
      </c>
      <c r="J654" s="13">
        <f t="shared" si="50"/>
        <v>1.6165307843688533E-2</v>
      </c>
      <c r="K654" s="8">
        <v>8</v>
      </c>
      <c r="L654" s="13">
        <f t="shared" si="51"/>
        <v>1.0101010101010111E-2</v>
      </c>
      <c r="M654" s="12"/>
    </row>
    <row r="655" spans="2:13" x14ac:dyDescent="0.25">
      <c r="B655" s="15">
        <v>42878</v>
      </c>
      <c r="C655" s="6">
        <v>10916.3</v>
      </c>
      <c r="D655" s="13">
        <f t="shared" si="47"/>
        <v>1.1386588100135235E-2</v>
      </c>
      <c r="E655" s="7">
        <v>11.125</v>
      </c>
      <c r="F655" s="13">
        <f t="shared" si="48"/>
        <v>-8.0249665626393098E-3</v>
      </c>
      <c r="G655" s="7">
        <v>14.455</v>
      </c>
      <c r="H655" s="13">
        <f t="shared" si="49"/>
        <v>-1.2636612021857957E-2</v>
      </c>
      <c r="I655" s="7">
        <v>7.22</v>
      </c>
      <c r="J655" s="13">
        <f t="shared" si="50"/>
        <v>-1.2449854751695035E-3</v>
      </c>
      <c r="K655" s="8">
        <v>8.08</v>
      </c>
      <c r="L655" s="13">
        <f t="shared" si="51"/>
        <v>1.0000000000000009E-2</v>
      </c>
    </row>
    <row r="656" spans="2:13" x14ac:dyDescent="0.25">
      <c r="B656" s="15">
        <v>42879</v>
      </c>
      <c r="C656" s="6">
        <v>10907.4</v>
      </c>
      <c r="D656" s="13">
        <f t="shared" si="47"/>
        <v>-8.1529455951188923E-4</v>
      </c>
      <c r="E656" s="7">
        <v>11.19</v>
      </c>
      <c r="F656" s="13">
        <f t="shared" si="48"/>
        <v>5.8426966292134388E-3</v>
      </c>
      <c r="G656" s="7">
        <v>14.535</v>
      </c>
      <c r="H656" s="13">
        <f t="shared" si="49"/>
        <v>5.5344171566931903E-3</v>
      </c>
      <c r="I656" s="7">
        <v>7.25</v>
      </c>
      <c r="J656" s="13">
        <f t="shared" si="50"/>
        <v>4.1551246537396471E-3</v>
      </c>
      <c r="K656" s="8">
        <v>8.24</v>
      </c>
      <c r="L656" s="13">
        <f t="shared" si="51"/>
        <v>1.980198019801982E-2</v>
      </c>
      <c r="M656" s="12"/>
    </row>
    <row r="657" spans="2:13" x14ac:dyDescent="0.25">
      <c r="B657" s="15">
        <v>42880</v>
      </c>
      <c r="C657" s="6">
        <v>10937.7</v>
      </c>
      <c r="D657" s="13">
        <f t="shared" si="47"/>
        <v>2.7779305792398823E-3</v>
      </c>
      <c r="E657" s="7">
        <v>11.25</v>
      </c>
      <c r="F657" s="13">
        <f t="shared" si="48"/>
        <v>5.3619302949062106E-3</v>
      </c>
      <c r="G657" s="7">
        <v>14.695</v>
      </c>
      <c r="H657" s="13">
        <f t="shared" si="49"/>
        <v>1.1007911936704516E-2</v>
      </c>
      <c r="I657" s="7">
        <v>7.25</v>
      </c>
      <c r="J657" s="13">
        <f t="shared" si="50"/>
        <v>0</v>
      </c>
      <c r="K657" s="8">
        <v>8.24</v>
      </c>
      <c r="L657" s="13">
        <f t="shared" si="51"/>
        <v>0</v>
      </c>
      <c r="M657" s="12"/>
    </row>
    <row r="658" spans="2:13" x14ac:dyDescent="0.25">
      <c r="B658" s="15">
        <v>42881</v>
      </c>
      <c r="C658" s="6">
        <v>10904.2</v>
      </c>
      <c r="D658" s="13">
        <f t="shared" si="47"/>
        <v>-3.0628011373506313E-3</v>
      </c>
      <c r="E658" s="7">
        <v>11.335000000000001</v>
      </c>
      <c r="F658" s="13">
        <f t="shared" si="48"/>
        <v>7.5555555555556313E-3</v>
      </c>
      <c r="G658" s="7">
        <v>14.82</v>
      </c>
      <c r="H658" s="13">
        <f t="shared" si="49"/>
        <v>8.5062946580469548E-3</v>
      </c>
      <c r="I658" s="7">
        <v>7.2450000000000001</v>
      </c>
      <c r="J658" s="13">
        <f t="shared" si="50"/>
        <v>-6.8965517241377841E-4</v>
      </c>
      <c r="K658" s="8">
        <v>8.01</v>
      </c>
      <c r="L658" s="13">
        <f t="shared" si="51"/>
        <v>-2.7912621359223351E-2</v>
      </c>
      <c r="M658" s="12"/>
    </row>
    <row r="659" spans="2:13" x14ac:dyDescent="0.25">
      <c r="B659" s="15">
        <v>42884</v>
      </c>
      <c r="C659" s="6">
        <v>10884</v>
      </c>
      <c r="D659" s="13">
        <f t="shared" ref="D659:D722" si="52">(C659-C658)/C658</f>
        <v>-1.8524972029127058E-3</v>
      </c>
      <c r="E659" s="7">
        <v>11.3</v>
      </c>
      <c r="F659" s="13">
        <f t="shared" si="48"/>
        <v>-3.0877812086457998E-3</v>
      </c>
      <c r="G659" s="7">
        <v>14.73</v>
      </c>
      <c r="H659" s="13">
        <f t="shared" si="49"/>
        <v>-6.072874493927116E-3</v>
      </c>
      <c r="I659" s="7">
        <v>7.2430000000000003</v>
      </c>
      <c r="J659" s="13">
        <f t="shared" si="50"/>
        <v>-2.7605244996546305E-4</v>
      </c>
      <c r="K659" s="8">
        <v>7.9</v>
      </c>
      <c r="L659" s="13">
        <f t="shared" si="51"/>
        <v>-1.3732833957552988E-2</v>
      </c>
      <c r="M659" s="12"/>
    </row>
    <row r="660" spans="2:13" x14ac:dyDescent="0.25">
      <c r="B660" s="15">
        <v>42885</v>
      </c>
      <c r="C660" s="6">
        <v>10876.9</v>
      </c>
      <c r="D660" s="13">
        <f t="shared" si="52"/>
        <v>-6.5233370084531088E-4</v>
      </c>
      <c r="E660" s="7">
        <v>11.275</v>
      </c>
      <c r="F660" s="13">
        <f t="shared" si="48"/>
        <v>-2.2123893805310046E-3</v>
      </c>
      <c r="G660" s="7">
        <v>14.84</v>
      </c>
      <c r="H660" s="13">
        <f t="shared" si="49"/>
        <v>7.4677528852681212E-3</v>
      </c>
      <c r="I660" s="7">
        <v>7.2450000000000001</v>
      </c>
      <c r="J660" s="13">
        <f t="shared" si="50"/>
        <v>2.7612867596296832E-4</v>
      </c>
      <c r="K660" s="8">
        <v>7.97</v>
      </c>
      <c r="L660" s="13">
        <f t="shared" si="51"/>
        <v>8.8607594936708084E-3</v>
      </c>
      <c r="M660" s="12"/>
    </row>
    <row r="661" spans="2:13" x14ac:dyDescent="0.25">
      <c r="B661" s="15">
        <v>42886</v>
      </c>
      <c r="C661" s="6">
        <v>10880</v>
      </c>
      <c r="D661" s="13">
        <f t="shared" si="52"/>
        <v>2.8500767681971555E-4</v>
      </c>
      <c r="E661" s="7">
        <v>11.29</v>
      </c>
      <c r="F661" s="13">
        <f t="shared" ref="F661:F724" si="53">(E661-E660)/E660</f>
        <v>1.3303769401329306E-3</v>
      </c>
      <c r="G661" s="7">
        <v>14.93</v>
      </c>
      <c r="H661" s="13">
        <f t="shared" ref="H661:H724" si="54">(G661-G660)/G660</f>
        <v>6.0646900269541682E-3</v>
      </c>
      <c r="I661" s="7">
        <v>7.2380000000000004</v>
      </c>
      <c r="J661" s="13">
        <f t="shared" ref="J661:J724" si="55">(I661-I660)/I660</f>
        <v>-9.6618357487918193E-4</v>
      </c>
      <c r="K661" s="8">
        <v>7.96</v>
      </c>
      <c r="L661" s="13">
        <f t="shared" ref="L661:L724" si="56">(K661-K660)/K660</f>
        <v>-1.2547051442910648E-3</v>
      </c>
      <c r="M661" s="12"/>
    </row>
    <row r="662" spans="2:13" x14ac:dyDescent="0.25">
      <c r="B662" s="15">
        <v>42887</v>
      </c>
      <c r="C662" s="6">
        <v>10881</v>
      </c>
      <c r="D662" s="13">
        <f t="shared" si="52"/>
        <v>9.1911764705882352E-5</v>
      </c>
      <c r="E662" s="7">
        <v>11.404999999999999</v>
      </c>
      <c r="F662" s="13">
        <f t="shared" si="53"/>
        <v>1.0186005314437575E-2</v>
      </c>
      <c r="G662" s="7">
        <v>14.925000000000001</v>
      </c>
      <c r="H662" s="13">
        <f t="shared" si="54"/>
        <v>-3.3489618218345647E-4</v>
      </c>
      <c r="I662" s="7">
        <v>7.25</v>
      </c>
      <c r="J662" s="13">
        <f t="shared" si="55"/>
        <v>1.6579165515335128E-3</v>
      </c>
      <c r="K662" s="8">
        <v>7.92</v>
      </c>
      <c r="L662" s="13">
        <f t="shared" si="56"/>
        <v>-5.0251256281407079E-3</v>
      </c>
      <c r="M662" s="12"/>
    </row>
    <row r="663" spans="2:13" x14ac:dyDescent="0.25">
      <c r="B663" s="15">
        <v>42888</v>
      </c>
      <c r="C663" s="6">
        <v>10905.9</v>
      </c>
      <c r="D663" s="13">
        <f t="shared" si="52"/>
        <v>2.2883926109732227E-3</v>
      </c>
      <c r="E663" s="7">
        <v>11.475</v>
      </c>
      <c r="F663" s="13">
        <f t="shared" si="53"/>
        <v>6.1376589215256716E-3</v>
      </c>
      <c r="G663" s="7">
        <v>15.11</v>
      </c>
      <c r="H663" s="13">
        <f t="shared" si="54"/>
        <v>1.2395309882746982E-2</v>
      </c>
      <c r="I663" s="7">
        <v>7.3689999999999998</v>
      </c>
      <c r="J663" s="13">
        <f t="shared" si="55"/>
        <v>1.6413793103448246E-2</v>
      </c>
      <c r="K663" s="8">
        <v>7.91</v>
      </c>
      <c r="L663" s="13">
        <f t="shared" si="56"/>
        <v>-1.2626262626262356E-3</v>
      </c>
      <c r="M663" s="12"/>
    </row>
    <row r="664" spans="2:13" x14ac:dyDescent="0.25">
      <c r="B664" s="15">
        <v>42891</v>
      </c>
      <c r="C664" s="6">
        <v>10884.7</v>
      </c>
      <c r="D664" s="13">
        <f t="shared" si="52"/>
        <v>-1.9439019246461923E-3</v>
      </c>
      <c r="E664" s="7">
        <v>11.46</v>
      </c>
      <c r="F664" s="13">
        <f t="shared" si="53"/>
        <v>-1.3071895424835549E-3</v>
      </c>
      <c r="G664" s="7">
        <v>14.775</v>
      </c>
      <c r="H664" s="13">
        <f t="shared" si="54"/>
        <v>-2.2170747849106491E-2</v>
      </c>
      <c r="I664" s="7">
        <v>7.2850000000000001</v>
      </c>
      <c r="J664" s="13">
        <f t="shared" si="55"/>
        <v>-1.1399104356086258E-2</v>
      </c>
      <c r="K664" s="8">
        <v>7.9</v>
      </c>
      <c r="L664" s="13">
        <f t="shared" si="56"/>
        <v>-1.2642225031605293E-3</v>
      </c>
      <c r="M664" s="12"/>
    </row>
    <row r="665" spans="2:13" x14ac:dyDescent="0.25">
      <c r="B665" s="15">
        <v>42892</v>
      </c>
      <c r="C665" s="6">
        <v>10879.7</v>
      </c>
      <c r="D665" s="13">
        <f t="shared" si="52"/>
        <v>-4.5936038659770135E-4</v>
      </c>
      <c r="E665" s="7">
        <v>11.465</v>
      </c>
      <c r="F665" s="13">
        <f t="shared" si="53"/>
        <v>4.3630017451998297E-4</v>
      </c>
      <c r="G665" s="7">
        <v>14.97</v>
      </c>
      <c r="H665" s="13">
        <f t="shared" si="54"/>
        <v>1.3197969543147227E-2</v>
      </c>
      <c r="I665" s="7">
        <v>7.2850000000000001</v>
      </c>
      <c r="J665" s="13">
        <f t="shared" si="55"/>
        <v>0</v>
      </c>
      <c r="K665" s="8">
        <v>7.88</v>
      </c>
      <c r="L665" s="13">
        <f t="shared" si="56"/>
        <v>-2.5316455696203113E-3</v>
      </c>
      <c r="M665" s="12"/>
    </row>
    <row r="666" spans="2:13" x14ac:dyDescent="0.25">
      <c r="B666" s="15">
        <v>42893</v>
      </c>
      <c r="C666" s="6">
        <v>10871.7</v>
      </c>
      <c r="D666" s="13">
        <f t="shared" si="52"/>
        <v>-7.3531439286009714E-4</v>
      </c>
      <c r="E666" s="7">
        <v>11.55</v>
      </c>
      <c r="F666" s="13">
        <f t="shared" si="53"/>
        <v>7.4138682948103668E-3</v>
      </c>
      <c r="G666" s="7">
        <v>14.85</v>
      </c>
      <c r="H666" s="13">
        <f t="shared" si="54"/>
        <v>-8.0160320641283218E-3</v>
      </c>
      <c r="I666" s="7">
        <v>7.5010000000000003</v>
      </c>
      <c r="J666" s="13">
        <f t="shared" si="55"/>
        <v>2.9649965682910114E-2</v>
      </c>
      <c r="K666" s="8">
        <v>7.9249999999999998</v>
      </c>
      <c r="L666" s="13">
        <f t="shared" si="56"/>
        <v>5.7106598984771485E-3</v>
      </c>
      <c r="M666" s="12"/>
    </row>
    <row r="667" spans="2:13" x14ac:dyDescent="0.25">
      <c r="B667" s="15">
        <v>42894</v>
      </c>
      <c r="C667" s="6">
        <v>10953.1</v>
      </c>
      <c r="D667" s="13">
        <f t="shared" si="52"/>
        <v>7.4873294884884268E-3</v>
      </c>
      <c r="E667" s="7">
        <v>11.52</v>
      </c>
      <c r="F667" s="13">
        <f t="shared" si="53"/>
        <v>-2.5974025974026958E-3</v>
      </c>
      <c r="G667" s="7">
        <v>14.635</v>
      </c>
      <c r="H667" s="13">
        <f t="shared" si="54"/>
        <v>-1.4478114478114468E-2</v>
      </c>
      <c r="I667" s="7">
        <v>7.52</v>
      </c>
      <c r="J667" s="13">
        <f t="shared" si="55"/>
        <v>2.5329956005864869E-3</v>
      </c>
      <c r="K667" s="8">
        <v>7.85</v>
      </c>
      <c r="L667" s="13">
        <f t="shared" si="56"/>
        <v>-9.4637223974763634E-3</v>
      </c>
      <c r="M667" s="12"/>
    </row>
    <row r="668" spans="2:13" x14ac:dyDescent="0.25">
      <c r="B668" s="15">
        <v>42895</v>
      </c>
      <c r="C668" s="6">
        <v>10978.3</v>
      </c>
      <c r="D668" s="13">
        <f t="shared" si="52"/>
        <v>2.3007185180450198E-3</v>
      </c>
      <c r="E668" s="7">
        <v>11.53</v>
      </c>
      <c r="F668" s="13">
        <f t="shared" si="53"/>
        <v>8.6805555555553708E-4</v>
      </c>
      <c r="G668" s="7">
        <v>14.63</v>
      </c>
      <c r="H668" s="13">
        <f t="shared" si="54"/>
        <v>-3.4164673727359106E-4</v>
      </c>
      <c r="I668" s="7">
        <v>7.5</v>
      </c>
      <c r="J668" s="13">
        <f t="shared" si="55"/>
        <v>-2.6595744680850499E-3</v>
      </c>
      <c r="K668" s="8">
        <v>7.8520000000000003</v>
      </c>
      <c r="L668" s="13">
        <f t="shared" si="56"/>
        <v>2.5477707006377935E-4</v>
      </c>
      <c r="M668" s="12"/>
    </row>
    <row r="669" spans="2:13" x14ac:dyDescent="0.25">
      <c r="B669" s="15">
        <v>42898</v>
      </c>
      <c r="C669" s="6">
        <v>10842.4</v>
      </c>
      <c r="D669" s="13">
        <f t="shared" si="52"/>
        <v>-1.2378965777943729E-2</v>
      </c>
      <c r="E669" s="7">
        <v>11.4</v>
      </c>
      <c r="F669" s="13">
        <f t="shared" si="53"/>
        <v>-1.1274934952298267E-2</v>
      </c>
      <c r="G669" s="7">
        <v>14.475</v>
      </c>
      <c r="H669" s="13">
        <f t="shared" si="54"/>
        <v>-1.0594668489405408E-2</v>
      </c>
      <c r="I669" s="7">
        <v>7.5069999999999997</v>
      </c>
      <c r="J669" s="13">
        <f t="shared" si="55"/>
        <v>9.3333333333328974E-4</v>
      </c>
      <c r="K669" s="8">
        <v>7.89</v>
      </c>
      <c r="L669" s="13">
        <f t="shared" si="56"/>
        <v>4.8395313295974737E-3</v>
      </c>
      <c r="M669" s="12"/>
    </row>
    <row r="670" spans="2:13" x14ac:dyDescent="0.25">
      <c r="B670" s="15">
        <v>42899</v>
      </c>
      <c r="C670" s="6">
        <v>10882.1</v>
      </c>
      <c r="D670" s="13">
        <f t="shared" si="52"/>
        <v>3.6615509481296325E-3</v>
      </c>
      <c r="E670" s="7">
        <v>11.45</v>
      </c>
      <c r="F670" s="13">
        <f t="shared" si="53"/>
        <v>4.3859649122806078E-3</v>
      </c>
      <c r="G670" s="7">
        <v>14.535</v>
      </c>
      <c r="H670" s="13">
        <f t="shared" si="54"/>
        <v>4.1450777202072884E-3</v>
      </c>
      <c r="I670" s="7">
        <v>7.5549999999999997</v>
      </c>
      <c r="J670" s="13">
        <f t="shared" si="55"/>
        <v>6.394032236579199E-3</v>
      </c>
      <c r="K670" s="8">
        <v>7.9050000000000002</v>
      </c>
      <c r="L670" s="13">
        <f t="shared" si="56"/>
        <v>1.9011406844107186E-3</v>
      </c>
      <c r="M670" s="12"/>
    </row>
    <row r="671" spans="2:13" x14ac:dyDescent="0.25">
      <c r="B671" s="15">
        <v>42900</v>
      </c>
      <c r="C671" s="6">
        <v>10775.8</v>
      </c>
      <c r="D671" s="13">
        <f t="shared" si="52"/>
        <v>-9.7683351558983181E-3</v>
      </c>
      <c r="E671" s="7">
        <v>11.49</v>
      </c>
      <c r="F671" s="13">
        <f t="shared" si="53"/>
        <v>3.4934497816594694E-3</v>
      </c>
      <c r="G671" s="7">
        <v>14.63</v>
      </c>
      <c r="H671" s="13">
        <f t="shared" si="54"/>
        <v>6.5359477124183442E-3</v>
      </c>
      <c r="I671" s="7">
        <v>7.6040000000000001</v>
      </c>
      <c r="J671" s="13">
        <f t="shared" si="55"/>
        <v>6.4857710125745044E-3</v>
      </c>
      <c r="K671" s="8">
        <v>7.93</v>
      </c>
      <c r="L671" s="13">
        <f t="shared" si="56"/>
        <v>3.1625553447184652E-3</v>
      </c>
      <c r="M671" s="12"/>
    </row>
    <row r="672" spans="2:13" x14ac:dyDescent="0.25">
      <c r="B672" s="15">
        <v>42901</v>
      </c>
      <c r="C672" s="6">
        <v>10699.6</v>
      </c>
      <c r="D672" s="13">
        <f t="shared" si="52"/>
        <v>-7.0714007312681114E-3</v>
      </c>
      <c r="E672" s="7">
        <v>11.414999999999999</v>
      </c>
      <c r="F672" s="13">
        <f t="shared" si="53"/>
        <v>-6.5274151436032256E-3</v>
      </c>
      <c r="G672" s="7">
        <v>14.47</v>
      </c>
      <c r="H672" s="13">
        <f t="shared" si="54"/>
        <v>-1.0936431989063577E-2</v>
      </c>
      <c r="I672" s="7">
        <v>7.5330000000000004</v>
      </c>
      <c r="J672" s="13">
        <f t="shared" si="55"/>
        <v>-9.3371909521304218E-3</v>
      </c>
      <c r="K672" s="8">
        <v>7.9370000000000003</v>
      </c>
      <c r="L672" s="13">
        <f t="shared" si="56"/>
        <v>8.8272383354357647E-4</v>
      </c>
      <c r="M672" s="12"/>
    </row>
    <row r="673" spans="2:13" x14ac:dyDescent="0.25">
      <c r="B673" s="15">
        <v>42902</v>
      </c>
      <c r="C673" s="6">
        <v>10759.4</v>
      </c>
      <c r="D673" s="13">
        <f t="shared" si="52"/>
        <v>5.5889939810833365E-3</v>
      </c>
      <c r="E673" s="7">
        <v>11.44</v>
      </c>
      <c r="F673" s="13">
        <f t="shared" si="53"/>
        <v>2.1901007446342843E-3</v>
      </c>
      <c r="G673" s="7">
        <v>14.5</v>
      </c>
      <c r="H673" s="13">
        <f t="shared" si="54"/>
        <v>2.0732550103662309E-3</v>
      </c>
      <c r="I673" s="7">
        <v>7.64</v>
      </c>
      <c r="J673" s="13">
        <f t="shared" si="55"/>
        <v>1.4204168326032034E-2</v>
      </c>
      <c r="K673" s="8">
        <v>7.91</v>
      </c>
      <c r="L673" s="13">
        <f t="shared" si="56"/>
        <v>-3.4017890890764941E-3</v>
      </c>
      <c r="M673" s="12"/>
    </row>
    <row r="674" spans="2:13" x14ac:dyDescent="0.25">
      <c r="B674" s="15">
        <v>42905</v>
      </c>
      <c r="C674" s="6">
        <v>10848.9</v>
      </c>
      <c r="D674" s="13">
        <f t="shared" si="52"/>
        <v>8.3183077123259661E-3</v>
      </c>
      <c r="E674" s="7">
        <v>11.465</v>
      </c>
      <c r="F674" s="13">
        <f t="shared" si="53"/>
        <v>2.1853146853147163E-3</v>
      </c>
      <c r="G674" s="7">
        <v>14.625</v>
      </c>
      <c r="H674" s="13">
        <f t="shared" si="54"/>
        <v>8.6206896551724137E-3</v>
      </c>
      <c r="I674" s="7">
        <v>7.64</v>
      </c>
      <c r="J674" s="13">
        <f t="shared" si="55"/>
        <v>0</v>
      </c>
      <c r="K674" s="8">
        <v>8</v>
      </c>
      <c r="L674" s="13">
        <f t="shared" si="56"/>
        <v>1.1378002528444987E-2</v>
      </c>
      <c r="M674" s="12"/>
    </row>
    <row r="675" spans="2:13" x14ac:dyDescent="0.25">
      <c r="B675" s="15">
        <v>42906</v>
      </c>
      <c r="C675" s="6">
        <v>10746.1</v>
      </c>
      <c r="D675" s="13">
        <f t="shared" si="52"/>
        <v>-9.4756150393126744E-3</v>
      </c>
      <c r="E675" s="7">
        <v>11.385</v>
      </c>
      <c r="F675" s="13">
        <f t="shared" si="53"/>
        <v>-6.9777583951155754E-3</v>
      </c>
      <c r="G675" s="7">
        <v>14.615</v>
      </c>
      <c r="H675" s="13">
        <f t="shared" si="54"/>
        <v>-6.8376068376066923E-4</v>
      </c>
      <c r="I675" s="7">
        <v>7.5640000000000001</v>
      </c>
      <c r="J675" s="13">
        <f t="shared" si="55"/>
        <v>-9.9476439790575424E-3</v>
      </c>
      <c r="K675" s="8">
        <v>8.093</v>
      </c>
      <c r="L675" s="13">
        <f t="shared" si="56"/>
        <v>1.1624999999999996E-2</v>
      </c>
      <c r="M675" s="12"/>
    </row>
    <row r="676" spans="2:13" x14ac:dyDescent="0.25">
      <c r="B676" s="15">
        <v>42907</v>
      </c>
      <c r="C676" s="6">
        <v>10740.7</v>
      </c>
      <c r="D676" s="13">
        <f t="shared" si="52"/>
        <v>-5.0250788658207503E-4</v>
      </c>
      <c r="E676" s="7">
        <v>11.38</v>
      </c>
      <c r="F676" s="13">
        <f t="shared" si="53"/>
        <v>-4.3917435221774311E-4</v>
      </c>
      <c r="G676" s="7">
        <v>14.54</v>
      </c>
      <c r="H676" s="13">
        <f t="shared" si="54"/>
        <v>-5.1317139924735586E-3</v>
      </c>
      <c r="I676" s="7">
        <v>7.5209999999999999</v>
      </c>
      <c r="J676" s="13">
        <f t="shared" si="55"/>
        <v>-5.6848228450555455E-3</v>
      </c>
      <c r="K676" s="8">
        <v>8.0630000000000006</v>
      </c>
      <c r="L676" s="13">
        <f t="shared" si="56"/>
        <v>-3.7069072037562538E-3</v>
      </c>
      <c r="M676" s="12"/>
    </row>
    <row r="677" spans="2:13" x14ac:dyDescent="0.25">
      <c r="B677" s="15">
        <v>42908</v>
      </c>
      <c r="C677" s="6">
        <v>10709.9</v>
      </c>
      <c r="D677" s="13">
        <f t="shared" si="52"/>
        <v>-2.8675970839890405E-3</v>
      </c>
      <c r="E677" s="7">
        <v>11.295</v>
      </c>
      <c r="F677" s="13">
        <f t="shared" si="53"/>
        <v>-7.4692442882250305E-3</v>
      </c>
      <c r="G677" s="7">
        <v>14.54</v>
      </c>
      <c r="H677" s="13">
        <f t="shared" si="54"/>
        <v>0</v>
      </c>
      <c r="I677" s="7">
        <v>7.5720000000000001</v>
      </c>
      <c r="J677" s="13">
        <f t="shared" si="55"/>
        <v>6.7810131631432201E-3</v>
      </c>
      <c r="K677" s="8">
        <v>8</v>
      </c>
      <c r="L677" s="13">
        <f t="shared" si="56"/>
        <v>-7.8134689321593207E-3</v>
      </c>
      <c r="M677" s="12"/>
    </row>
    <row r="678" spans="2:13" x14ac:dyDescent="0.25">
      <c r="B678" s="15">
        <v>42909</v>
      </c>
      <c r="C678" s="6">
        <v>10630.8</v>
      </c>
      <c r="D678" s="13">
        <f t="shared" si="52"/>
        <v>-7.3856898757224962E-3</v>
      </c>
      <c r="E678" s="7">
        <v>11.315</v>
      </c>
      <c r="F678" s="13">
        <f t="shared" si="53"/>
        <v>1.7706949977865935E-3</v>
      </c>
      <c r="G678" s="7">
        <v>14.6</v>
      </c>
      <c r="H678" s="13">
        <f t="shared" si="54"/>
        <v>4.1265474552957702E-3</v>
      </c>
      <c r="I678" s="7">
        <v>7.61</v>
      </c>
      <c r="J678" s="13">
        <f t="shared" si="55"/>
        <v>5.0184891706286658E-3</v>
      </c>
      <c r="K678" s="8">
        <v>8.07</v>
      </c>
      <c r="L678" s="13">
        <f t="shared" si="56"/>
        <v>8.7500000000000355E-3</v>
      </c>
      <c r="M678" s="12"/>
    </row>
    <row r="679" spans="2:13" x14ac:dyDescent="0.25">
      <c r="B679" s="15">
        <v>42912</v>
      </c>
      <c r="C679" s="6">
        <v>10696.6</v>
      </c>
      <c r="D679" s="13">
        <f t="shared" si="52"/>
        <v>6.1895624035821478E-3</v>
      </c>
      <c r="E679" s="7">
        <v>11.39</v>
      </c>
      <c r="F679" s="13">
        <f t="shared" si="53"/>
        <v>6.6283694211224983E-3</v>
      </c>
      <c r="G679" s="7">
        <v>14.824999999999999</v>
      </c>
      <c r="H679" s="13">
        <f t="shared" si="54"/>
        <v>1.5410958904109566E-2</v>
      </c>
      <c r="I679" s="7">
        <v>7.65</v>
      </c>
      <c r="J679" s="13">
        <f t="shared" si="55"/>
        <v>5.2562417871222121E-3</v>
      </c>
      <c r="K679" s="8">
        <v>8.1150000000000002</v>
      </c>
      <c r="L679" s="13">
        <f t="shared" si="56"/>
        <v>5.5762081784386528E-3</v>
      </c>
      <c r="M679" s="12"/>
    </row>
    <row r="680" spans="2:13" x14ac:dyDescent="0.25">
      <c r="B680" s="15">
        <v>42913</v>
      </c>
      <c r="C680" s="6">
        <v>10647.9</v>
      </c>
      <c r="D680" s="13">
        <f t="shared" si="52"/>
        <v>-4.5528485687041419E-3</v>
      </c>
      <c r="E680" s="7">
        <v>11.244999999999999</v>
      </c>
      <c r="F680" s="13">
        <f t="shared" si="53"/>
        <v>-1.2730465320456659E-2</v>
      </c>
      <c r="G680" s="7">
        <v>14.574999999999999</v>
      </c>
      <c r="H680" s="13">
        <f t="shared" si="54"/>
        <v>-1.6863406408094434E-2</v>
      </c>
      <c r="I680" s="7">
        <v>7.65</v>
      </c>
      <c r="J680" s="13">
        <f t="shared" si="55"/>
        <v>0</v>
      </c>
      <c r="K680" s="8">
        <v>8.1</v>
      </c>
      <c r="L680" s="13">
        <f t="shared" si="56"/>
        <v>-1.8484288354899037E-3</v>
      </c>
    </row>
    <row r="681" spans="2:13" x14ac:dyDescent="0.25">
      <c r="B681" s="15">
        <v>42914</v>
      </c>
      <c r="C681" s="6">
        <v>10702.7</v>
      </c>
      <c r="D681" s="13">
        <f t="shared" si="52"/>
        <v>5.1465547197100921E-3</v>
      </c>
      <c r="E681" s="7">
        <v>11.2</v>
      </c>
      <c r="F681" s="13">
        <f t="shared" si="53"/>
        <v>-4.001778568252551E-3</v>
      </c>
      <c r="G681" s="7">
        <v>14.47</v>
      </c>
      <c r="H681" s="13">
        <f t="shared" si="54"/>
        <v>-7.2041166380788103E-3</v>
      </c>
      <c r="I681" s="7">
        <v>7.6379999999999999</v>
      </c>
      <c r="J681" s="13">
        <f t="shared" si="55"/>
        <v>-1.5686274509804515E-3</v>
      </c>
      <c r="K681" s="8">
        <v>8.0299999999999994</v>
      </c>
      <c r="L681" s="13">
        <f t="shared" si="56"/>
        <v>-8.6419753086420109E-3</v>
      </c>
      <c r="M681" s="12"/>
    </row>
    <row r="682" spans="2:13" x14ac:dyDescent="0.25">
      <c r="B682" s="15">
        <v>42915</v>
      </c>
      <c r="C682" s="6">
        <v>10531.1</v>
      </c>
      <c r="D682" s="13">
        <f t="shared" si="52"/>
        <v>-1.6033337382155937E-2</v>
      </c>
      <c r="E682" s="7">
        <v>11.115</v>
      </c>
      <c r="F682" s="13">
        <f t="shared" si="53"/>
        <v>-7.5892857142856327E-3</v>
      </c>
      <c r="G682" s="7">
        <v>14.36</v>
      </c>
      <c r="H682" s="13">
        <f t="shared" si="54"/>
        <v>-7.6019350380097583E-3</v>
      </c>
      <c r="I682" s="7">
        <v>7.59</v>
      </c>
      <c r="J682" s="13">
        <f t="shared" si="55"/>
        <v>-6.2843676355066828E-3</v>
      </c>
      <c r="K682" s="8">
        <v>8.0500000000000007</v>
      </c>
      <c r="L682" s="13">
        <f t="shared" si="56"/>
        <v>2.4906600249067685E-3</v>
      </c>
      <c r="M682" s="12"/>
    </row>
    <row r="683" spans="2:13" x14ac:dyDescent="0.25">
      <c r="B683" s="15">
        <v>42916</v>
      </c>
      <c r="C683" s="6">
        <v>10444.5</v>
      </c>
      <c r="D683" s="13">
        <f t="shared" si="52"/>
        <v>-8.2232625271814307E-3</v>
      </c>
      <c r="E683" s="7">
        <v>11.06</v>
      </c>
      <c r="F683" s="13">
        <f t="shared" si="53"/>
        <v>-4.9482681061628177E-3</v>
      </c>
      <c r="G683" s="7">
        <v>14.475</v>
      </c>
      <c r="H683" s="13">
        <f t="shared" si="54"/>
        <v>8.0083565459610172E-3</v>
      </c>
      <c r="I683" s="7">
        <v>7.6280000000000001</v>
      </c>
      <c r="J683" s="13">
        <f t="shared" si="55"/>
        <v>5.0065876152833016E-3</v>
      </c>
      <c r="K683" s="8">
        <v>8.0630000000000006</v>
      </c>
      <c r="L683" s="13">
        <f t="shared" si="56"/>
        <v>1.6149068322981242E-3</v>
      </c>
      <c r="M683" s="12"/>
    </row>
    <row r="684" spans="2:13" x14ac:dyDescent="0.25">
      <c r="B684" s="15">
        <v>42919</v>
      </c>
      <c r="C684" s="6">
        <v>10604.2</v>
      </c>
      <c r="D684" s="13">
        <f t="shared" si="52"/>
        <v>1.5290344200296877E-2</v>
      </c>
      <c r="E684" s="7">
        <v>11.045</v>
      </c>
      <c r="F684" s="13">
        <f t="shared" si="53"/>
        <v>-1.3562386980109013E-3</v>
      </c>
      <c r="G684" s="7">
        <v>14.24</v>
      </c>
      <c r="H684" s="13">
        <f t="shared" si="54"/>
        <v>-1.6234887737478373E-2</v>
      </c>
      <c r="I684" s="7">
        <v>7.6280000000000001</v>
      </c>
      <c r="J684" s="13">
        <f t="shared" si="55"/>
        <v>0</v>
      </c>
      <c r="K684" s="8">
        <v>7.9749999999999996</v>
      </c>
      <c r="L684" s="13">
        <f t="shared" si="56"/>
        <v>-1.0914051841746368E-2</v>
      </c>
      <c r="M684" s="12"/>
    </row>
    <row r="685" spans="2:13" x14ac:dyDescent="0.25">
      <c r="B685" s="15">
        <v>42920</v>
      </c>
      <c r="C685" s="6">
        <v>10566.7</v>
      </c>
      <c r="D685" s="13">
        <f t="shared" si="52"/>
        <v>-3.5363346598517565E-3</v>
      </c>
      <c r="E685" s="7">
        <v>11.025</v>
      </c>
      <c r="F685" s="13">
        <f t="shared" si="53"/>
        <v>-1.8107741059302466E-3</v>
      </c>
      <c r="G685" s="7">
        <v>14.295</v>
      </c>
      <c r="H685" s="13">
        <f t="shared" si="54"/>
        <v>3.8623595505617777E-3</v>
      </c>
      <c r="I685" s="7">
        <v>7.6150000000000002</v>
      </c>
      <c r="J685" s="13">
        <f t="shared" si="55"/>
        <v>-1.7042475091767044E-3</v>
      </c>
      <c r="K685" s="8">
        <v>7.8479999999999999</v>
      </c>
      <c r="L685" s="13">
        <f t="shared" si="56"/>
        <v>-1.5924764890282106E-2</v>
      </c>
      <c r="M685" s="12"/>
    </row>
    <row r="686" spans="2:13" x14ac:dyDescent="0.25">
      <c r="B686" s="15">
        <v>42921</v>
      </c>
      <c r="C686" s="6">
        <v>10523.6</v>
      </c>
      <c r="D686" s="13">
        <f t="shared" si="52"/>
        <v>-4.0788514862729478E-3</v>
      </c>
      <c r="E686" s="7">
        <v>11.1</v>
      </c>
      <c r="F686" s="13">
        <f t="shared" si="53"/>
        <v>6.8027210884353097E-3</v>
      </c>
      <c r="G686" s="7">
        <v>14.345000000000001</v>
      </c>
      <c r="H686" s="13">
        <f t="shared" si="54"/>
        <v>3.4977264777894864E-3</v>
      </c>
      <c r="I686" s="7">
        <v>7.476</v>
      </c>
      <c r="J686" s="13">
        <f t="shared" si="55"/>
        <v>-1.8253447143795173E-2</v>
      </c>
      <c r="K686" s="8">
        <v>7.8</v>
      </c>
      <c r="L686" s="13">
        <f t="shared" si="56"/>
        <v>-6.1162079510703416E-3</v>
      </c>
      <c r="M686" s="12"/>
    </row>
    <row r="687" spans="2:13" x14ac:dyDescent="0.25">
      <c r="B687" s="15">
        <v>42922</v>
      </c>
      <c r="C687" s="6">
        <v>10498.4</v>
      </c>
      <c r="D687" s="13">
        <f t="shared" si="52"/>
        <v>-2.3946178113954091E-3</v>
      </c>
      <c r="E687" s="7">
        <v>11.09</v>
      </c>
      <c r="F687" s="13">
        <f t="shared" si="53"/>
        <v>-9.0090090090088172E-4</v>
      </c>
      <c r="G687" s="7">
        <v>14.404999999999999</v>
      </c>
      <c r="H687" s="13">
        <f t="shared" si="54"/>
        <v>4.1826420355523678E-3</v>
      </c>
      <c r="I687" s="7">
        <v>7.39</v>
      </c>
      <c r="J687" s="13">
        <f t="shared" si="55"/>
        <v>-1.1503477795612668E-2</v>
      </c>
      <c r="K687" s="8">
        <v>7.7889999999999997</v>
      </c>
      <c r="L687" s="13">
        <f t="shared" si="56"/>
        <v>-1.4102564102564258E-3</v>
      </c>
      <c r="M687" s="12"/>
    </row>
    <row r="688" spans="2:13" x14ac:dyDescent="0.25">
      <c r="B688" s="15">
        <v>42923</v>
      </c>
      <c r="C688" s="6">
        <v>10488.8</v>
      </c>
      <c r="D688" s="13">
        <f t="shared" si="52"/>
        <v>-9.144250552465484E-4</v>
      </c>
      <c r="E688" s="7">
        <v>11.08</v>
      </c>
      <c r="F688" s="13">
        <f t="shared" si="53"/>
        <v>-9.0171325518483198E-4</v>
      </c>
      <c r="G688" s="7">
        <v>14.375</v>
      </c>
      <c r="H688" s="13">
        <f t="shared" si="54"/>
        <v>-2.0826102047899592E-3</v>
      </c>
      <c r="I688" s="7">
        <v>7.3890000000000002</v>
      </c>
      <c r="J688" s="13">
        <f t="shared" si="55"/>
        <v>-1.3531799729356506E-4</v>
      </c>
      <c r="K688" s="8">
        <v>7.86</v>
      </c>
      <c r="L688" s="13">
        <f t="shared" si="56"/>
        <v>9.115419180896216E-3</v>
      </c>
      <c r="M688" s="12"/>
    </row>
    <row r="689" spans="2:13" x14ac:dyDescent="0.25">
      <c r="B689" s="15">
        <v>42926</v>
      </c>
      <c r="C689" s="6">
        <v>10509.5</v>
      </c>
      <c r="D689" s="13">
        <f t="shared" si="52"/>
        <v>1.9735336740142563E-3</v>
      </c>
      <c r="E689" s="7">
        <v>11.19</v>
      </c>
      <c r="F689" s="13">
        <f t="shared" si="53"/>
        <v>9.9277978339349666E-3</v>
      </c>
      <c r="G689" s="7">
        <v>14.57</v>
      </c>
      <c r="H689" s="13">
        <f t="shared" si="54"/>
        <v>1.3565217391304368E-2</v>
      </c>
      <c r="I689" s="7">
        <v>7.4770000000000003</v>
      </c>
      <c r="J689" s="13">
        <f t="shared" si="55"/>
        <v>1.1909595344430922E-2</v>
      </c>
      <c r="K689" s="8">
        <v>7.91</v>
      </c>
      <c r="L689" s="13">
        <f t="shared" si="56"/>
        <v>6.361323155216262E-3</v>
      </c>
      <c r="M689" s="12"/>
    </row>
    <row r="690" spans="2:13" x14ac:dyDescent="0.25">
      <c r="B690" s="15">
        <v>42927</v>
      </c>
      <c r="C690" s="6">
        <v>10449.1</v>
      </c>
      <c r="D690" s="13">
        <f t="shared" si="52"/>
        <v>-5.7471811218421081E-3</v>
      </c>
      <c r="E690" s="7">
        <v>11.145</v>
      </c>
      <c r="F690" s="13">
        <f t="shared" si="53"/>
        <v>-4.0214477211796187E-3</v>
      </c>
      <c r="G690" s="7">
        <v>14.355</v>
      </c>
      <c r="H690" s="13">
        <f t="shared" si="54"/>
        <v>-1.4756348661633483E-2</v>
      </c>
      <c r="I690" s="7">
        <v>7.4530000000000003</v>
      </c>
      <c r="J690" s="13">
        <f t="shared" si="55"/>
        <v>-3.2098435201283965E-3</v>
      </c>
      <c r="K690" s="8">
        <v>7.89</v>
      </c>
      <c r="L690" s="13">
        <f t="shared" si="56"/>
        <v>-2.5284450063211708E-3</v>
      </c>
      <c r="M690" s="12"/>
    </row>
    <row r="691" spans="2:13" x14ac:dyDescent="0.25">
      <c r="B691" s="15">
        <v>42928</v>
      </c>
      <c r="C691" s="6">
        <v>10560.4</v>
      </c>
      <c r="D691" s="13">
        <f t="shared" si="52"/>
        <v>1.065163506904894E-2</v>
      </c>
      <c r="E691" s="7">
        <v>11.26</v>
      </c>
      <c r="F691" s="13">
        <f t="shared" si="53"/>
        <v>1.0318528488111281E-2</v>
      </c>
      <c r="G691" s="7">
        <v>14.38</v>
      </c>
      <c r="H691" s="13">
        <f t="shared" si="54"/>
        <v>1.7415534656914215E-3</v>
      </c>
      <c r="I691" s="7">
        <v>7.53</v>
      </c>
      <c r="J691" s="13">
        <f t="shared" si="55"/>
        <v>1.0331410170401175E-2</v>
      </c>
      <c r="K691" s="8">
        <v>7.99</v>
      </c>
      <c r="L691" s="13">
        <f t="shared" si="56"/>
        <v>1.2674271229404377E-2</v>
      </c>
      <c r="M691" s="12"/>
    </row>
    <row r="692" spans="2:13" x14ac:dyDescent="0.25">
      <c r="B692" s="15">
        <v>42929</v>
      </c>
      <c r="C692" s="6">
        <v>10658.3</v>
      </c>
      <c r="D692" s="13">
        <f t="shared" si="52"/>
        <v>9.2704821787053179E-3</v>
      </c>
      <c r="E692" s="7">
        <v>11.375</v>
      </c>
      <c r="F692" s="13">
        <f t="shared" si="53"/>
        <v>1.0213143872113696E-2</v>
      </c>
      <c r="G692" s="7">
        <v>14.765000000000001</v>
      </c>
      <c r="H692" s="13">
        <f t="shared" si="54"/>
        <v>2.6773296244784407E-2</v>
      </c>
      <c r="I692" s="7">
        <v>7.5919999999999996</v>
      </c>
      <c r="J692" s="13">
        <f t="shared" si="55"/>
        <v>8.2337317397077545E-3</v>
      </c>
      <c r="K692" s="8">
        <v>8</v>
      </c>
      <c r="L692" s="13">
        <f t="shared" si="56"/>
        <v>1.2515644555694352E-3</v>
      </c>
      <c r="M692" s="12"/>
    </row>
    <row r="693" spans="2:13" x14ac:dyDescent="0.25">
      <c r="B693" s="15">
        <v>42930</v>
      </c>
      <c r="C693" s="6">
        <v>10655.1</v>
      </c>
      <c r="D693" s="13">
        <f t="shared" si="52"/>
        <v>-3.0023549721802808E-4</v>
      </c>
      <c r="E693" s="7">
        <v>11.44</v>
      </c>
      <c r="F693" s="13">
        <f t="shared" si="53"/>
        <v>5.7142857142856709E-3</v>
      </c>
      <c r="G693" s="7">
        <v>14.95</v>
      </c>
      <c r="H693" s="13">
        <f t="shared" si="54"/>
        <v>1.2529630883846848E-2</v>
      </c>
      <c r="I693" s="7">
        <v>7.6479999999999997</v>
      </c>
      <c r="J693" s="13">
        <f t="shared" si="55"/>
        <v>7.3761854583772463E-3</v>
      </c>
      <c r="K693" s="8">
        <v>8.14</v>
      </c>
      <c r="L693" s="13">
        <f t="shared" si="56"/>
        <v>1.7500000000000071E-2</v>
      </c>
      <c r="M693" s="12"/>
    </row>
    <row r="694" spans="2:13" x14ac:dyDescent="0.25">
      <c r="B694" s="15">
        <v>42933</v>
      </c>
      <c r="C694" s="6">
        <v>10651.2</v>
      </c>
      <c r="D694" s="13">
        <f t="shared" si="52"/>
        <v>-3.6602190500320374E-4</v>
      </c>
      <c r="E694" s="7">
        <v>11.465</v>
      </c>
      <c r="F694" s="13">
        <f t="shared" si="53"/>
        <v>2.1853146853147163E-3</v>
      </c>
      <c r="G694" s="7">
        <v>15.185</v>
      </c>
      <c r="H694" s="13">
        <f t="shared" si="54"/>
        <v>1.5719063545150583E-2</v>
      </c>
      <c r="I694" s="7">
        <v>7.6580000000000004</v>
      </c>
      <c r="J694" s="13">
        <f t="shared" si="55"/>
        <v>1.3075313807532265E-3</v>
      </c>
      <c r="K694" s="8">
        <v>8.17</v>
      </c>
      <c r="L694" s="13">
        <f t="shared" si="56"/>
        <v>3.6855036855036067E-3</v>
      </c>
      <c r="M694" s="12"/>
    </row>
    <row r="695" spans="2:13" x14ac:dyDescent="0.25">
      <c r="B695" s="15">
        <v>42934</v>
      </c>
      <c r="C695" s="6">
        <v>10524.5</v>
      </c>
      <c r="D695" s="13">
        <f t="shared" si="52"/>
        <v>-1.1895373291272413E-2</v>
      </c>
      <c r="E695" s="7">
        <v>11.465</v>
      </c>
      <c r="F695" s="13">
        <f t="shared" si="53"/>
        <v>0</v>
      </c>
      <c r="G695" s="7">
        <v>15.44</v>
      </c>
      <c r="H695" s="13">
        <f t="shared" si="54"/>
        <v>1.679288771814284E-2</v>
      </c>
      <c r="I695" s="7">
        <v>7.6829999999999998</v>
      </c>
      <c r="J695" s="13">
        <f t="shared" si="55"/>
        <v>3.2645599373203795E-3</v>
      </c>
      <c r="K695" s="8">
        <v>8.1999999999999993</v>
      </c>
      <c r="L695" s="13">
        <f t="shared" si="56"/>
        <v>3.6719706242349277E-3</v>
      </c>
      <c r="M695" s="12"/>
    </row>
    <row r="696" spans="2:13" x14ac:dyDescent="0.25">
      <c r="B696" s="15">
        <v>42935</v>
      </c>
      <c r="C696" s="6">
        <v>10588.1</v>
      </c>
      <c r="D696" s="13">
        <f t="shared" si="52"/>
        <v>6.0430424248183161E-3</v>
      </c>
      <c r="E696" s="7">
        <v>11.51</v>
      </c>
      <c r="F696" s="13">
        <f t="shared" si="53"/>
        <v>3.9249890972525014E-3</v>
      </c>
      <c r="G696" s="7">
        <v>15.45</v>
      </c>
      <c r="H696" s="13">
        <f t="shared" si="54"/>
        <v>6.4766839378236967E-4</v>
      </c>
      <c r="I696" s="7">
        <v>7.7190000000000003</v>
      </c>
      <c r="J696" s="13">
        <f t="shared" si="55"/>
        <v>4.6856696602890118E-3</v>
      </c>
      <c r="K696" s="8">
        <v>8.3000000000000007</v>
      </c>
      <c r="L696" s="13">
        <f t="shared" si="56"/>
        <v>1.2195121951219686E-2</v>
      </c>
      <c r="M696" s="12"/>
    </row>
    <row r="697" spans="2:13" x14ac:dyDescent="0.25">
      <c r="B697" s="15">
        <v>42936</v>
      </c>
      <c r="C697" s="6">
        <v>10564.8</v>
      </c>
      <c r="D697" s="13">
        <f t="shared" si="52"/>
        <v>-2.2005836741248279E-3</v>
      </c>
      <c r="E697" s="7">
        <v>11.5</v>
      </c>
      <c r="F697" s="13">
        <f t="shared" si="53"/>
        <v>-8.6880973066896501E-4</v>
      </c>
      <c r="G697" s="7">
        <v>15.395</v>
      </c>
      <c r="H697" s="13">
        <f t="shared" si="54"/>
        <v>-3.5598705501617939E-3</v>
      </c>
      <c r="I697" s="7">
        <v>7.7560000000000002</v>
      </c>
      <c r="J697" s="13">
        <f t="shared" si="55"/>
        <v>4.7933670164528978E-3</v>
      </c>
      <c r="K697" s="8">
        <v>8.39</v>
      </c>
      <c r="L697" s="13">
        <f t="shared" si="56"/>
        <v>1.0843373493975886E-2</v>
      </c>
      <c r="M697" s="12"/>
    </row>
    <row r="698" spans="2:13" x14ac:dyDescent="0.25">
      <c r="B698" s="15">
        <v>42937</v>
      </c>
      <c r="C698" s="6">
        <v>10426.6</v>
      </c>
      <c r="D698" s="13">
        <f t="shared" si="52"/>
        <v>-1.3081175223383208E-2</v>
      </c>
      <c r="E698" s="7">
        <v>11.515000000000001</v>
      </c>
      <c r="F698" s="13">
        <f t="shared" si="53"/>
        <v>1.3043478260870058E-3</v>
      </c>
      <c r="G698" s="7">
        <v>15.34</v>
      </c>
      <c r="H698" s="13">
        <f t="shared" si="54"/>
        <v>-3.5725885027606181E-3</v>
      </c>
      <c r="I698" s="7">
        <v>7.7279999999999998</v>
      </c>
      <c r="J698" s="13">
        <f t="shared" si="55"/>
        <v>-3.6101083032491579E-3</v>
      </c>
      <c r="K698" s="8">
        <v>8.2799999999999994</v>
      </c>
      <c r="L698" s="13">
        <f t="shared" si="56"/>
        <v>-1.3110846245530536E-2</v>
      </c>
      <c r="M698" s="12"/>
    </row>
    <row r="699" spans="2:13" x14ac:dyDescent="0.25">
      <c r="B699" s="15">
        <v>42940</v>
      </c>
      <c r="C699" s="6">
        <v>10446.5</v>
      </c>
      <c r="D699" s="13">
        <f t="shared" si="52"/>
        <v>1.9085799781328175E-3</v>
      </c>
      <c r="E699" s="7">
        <v>11.484999999999999</v>
      </c>
      <c r="F699" s="13">
        <f t="shared" si="53"/>
        <v>-2.6052974381242846E-3</v>
      </c>
      <c r="G699" s="7">
        <v>15.54</v>
      </c>
      <c r="H699" s="13">
        <f t="shared" si="54"/>
        <v>1.3037809647979093E-2</v>
      </c>
      <c r="I699" s="7">
        <v>7.7220000000000004</v>
      </c>
      <c r="J699" s="13">
        <f t="shared" si="55"/>
        <v>-7.7639751552786482E-4</v>
      </c>
      <c r="K699" s="8">
        <v>8.3759999999999994</v>
      </c>
      <c r="L699" s="13">
        <f t="shared" si="56"/>
        <v>1.1594202898550735E-2</v>
      </c>
      <c r="M699" s="12"/>
    </row>
    <row r="700" spans="2:13" x14ac:dyDescent="0.25">
      <c r="B700" s="15">
        <v>42941</v>
      </c>
      <c r="C700" s="6">
        <v>10523.4</v>
      </c>
      <c r="D700" s="13">
        <f t="shared" si="52"/>
        <v>7.3613171875747509E-3</v>
      </c>
      <c r="E700" s="7">
        <v>11.5</v>
      </c>
      <c r="F700" s="13">
        <f t="shared" si="53"/>
        <v>1.3060513713539896E-3</v>
      </c>
      <c r="G700" s="7">
        <v>15.7</v>
      </c>
      <c r="H700" s="13">
        <f t="shared" si="54"/>
        <v>1.0296010296010306E-2</v>
      </c>
      <c r="I700" s="7">
        <v>7.7960000000000003</v>
      </c>
      <c r="J700" s="13">
        <f t="shared" si="55"/>
        <v>9.5830095830095625E-3</v>
      </c>
      <c r="K700" s="8">
        <v>8.42</v>
      </c>
      <c r="L700" s="13">
        <f t="shared" si="56"/>
        <v>5.2531041069723595E-3</v>
      </c>
      <c r="M700" s="12"/>
    </row>
    <row r="701" spans="2:13" x14ac:dyDescent="0.25">
      <c r="B701" s="15">
        <v>42942</v>
      </c>
      <c r="C701" s="6">
        <v>10575.4</v>
      </c>
      <c r="D701" s="13">
        <f t="shared" si="52"/>
        <v>4.9413687591462838E-3</v>
      </c>
      <c r="E701" s="7">
        <v>11.46</v>
      </c>
      <c r="F701" s="13">
        <f t="shared" si="53"/>
        <v>-3.4782608695651434E-3</v>
      </c>
      <c r="G701" s="7">
        <v>15.52</v>
      </c>
      <c r="H701" s="13">
        <f t="shared" si="54"/>
        <v>-1.1464968152866224E-2</v>
      </c>
      <c r="I701" s="7">
        <v>7.79</v>
      </c>
      <c r="J701" s="13">
        <f t="shared" si="55"/>
        <v>-7.6962544894820773E-4</v>
      </c>
      <c r="K701" s="8">
        <v>8.44</v>
      </c>
      <c r="L701" s="13">
        <f t="shared" si="56"/>
        <v>2.3752969121139636E-3</v>
      </c>
      <c r="M701" s="12"/>
    </row>
    <row r="702" spans="2:13" x14ac:dyDescent="0.25">
      <c r="B702" s="15">
        <v>42943</v>
      </c>
      <c r="C702" s="6">
        <v>10603.4</v>
      </c>
      <c r="D702" s="13">
        <f t="shared" si="52"/>
        <v>2.6476539894472076E-3</v>
      </c>
      <c r="E702" s="7">
        <v>11.52</v>
      </c>
      <c r="F702" s="13">
        <f t="shared" si="53"/>
        <v>5.2356020942407261E-3</v>
      </c>
      <c r="G702" s="7">
        <v>15.5</v>
      </c>
      <c r="H702" s="13">
        <f t="shared" si="54"/>
        <v>-1.2886597938144056E-3</v>
      </c>
      <c r="I702" s="7">
        <v>7.7930000000000001</v>
      </c>
      <c r="J702" s="13">
        <f t="shared" si="55"/>
        <v>3.851091142490518E-4</v>
      </c>
      <c r="K702" s="8">
        <v>8.51</v>
      </c>
      <c r="L702" s="13">
        <f t="shared" si="56"/>
        <v>8.2938388625592753E-3</v>
      </c>
      <c r="M702" s="12"/>
    </row>
    <row r="703" spans="2:13" x14ac:dyDescent="0.25">
      <c r="B703" s="15">
        <v>42944</v>
      </c>
      <c r="C703" s="6">
        <v>10536.1</v>
      </c>
      <c r="D703" s="13">
        <f t="shared" si="52"/>
        <v>-6.3470207669237486E-3</v>
      </c>
      <c r="E703" s="7">
        <v>11.425000000000001</v>
      </c>
      <c r="F703" s="13">
        <f t="shared" si="53"/>
        <v>-8.2465277777776791E-3</v>
      </c>
      <c r="G703" s="7">
        <v>15.45</v>
      </c>
      <c r="H703" s="13">
        <f t="shared" si="54"/>
        <v>-3.2258064516129492E-3</v>
      </c>
      <c r="I703" s="7">
        <v>7.81</v>
      </c>
      <c r="J703" s="13">
        <f t="shared" si="55"/>
        <v>2.1814448864364761E-3</v>
      </c>
      <c r="K703" s="8">
        <v>8.4499999999999993</v>
      </c>
      <c r="L703" s="13">
        <f t="shared" si="56"/>
        <v>-7.0505287896592828E-3</v>
      </c>
      <c r="M703" s="12"/>
    </row>
    <row r="704" spans="2:13" x14ac:dyDescent="0.25">
      <c r="B704" s="15">
        <v>42947</v>
      </c>
      <c r="C704" s="6">
        <v>10502.2</v>
      </c>
      <c r="D704" s="13">
        <f t="shared" si="52"/>
        <v>-3.2175093250823013E-3</v>
      </c>
      <c r="E704" s="7">
        <v>11.38</v>
      </c>
      <c r="F704" s="13">
        <f t="shared" si="53"/>
        <v>-3.9387308533916782E-3</v>
      </c>
      <c r="G704" s="7">
        <v>15.24</v>
      </c>
      <c r="H704" s="13">
        <f t="shared" si="54"/>
        <v>-1.3592233009708679E-2</v>
      </c>
      <c r="I704" s="7">
        <v>7.899</v>
      </c>
      <c r="J704" s="13">
        <f t="shared" si="55"/>
        <v>1.1395646606914266E-2</v>
      </c>
      <c r="K704" s="8">
        <v>8.48</v>
      </c>
      <c r="L704" s="13">
        <f t="shared" si="56"/>
        <v>3.5502958579883004E-3</v>
      </c>
      <c r="M704" s="12"/>
    </row>
    <row r="705" spans="2:13" x14ac:dyDescent="0.25">
      <c r="B705" s="15">
        <v>42948</v>
      </c>
      <c r="C705" s="6">
        <v>10586.7</v>
      </c>
      <c r="D705" s="13">
        <f t="shared" si="52"/>
        <v>8.0459332330368866E-3</v>
      </c>
      <c r="E705" s="7">
        <v>11.39</v>
      </c>
      <c r="F705" s="13">
        <f t="shared" si="53"/>
        <v>8.7873462214409367E-4</v>
      </c>
      <c r="G705" s="7">
        <v>15.39</v>
      </c>
      <c r="H705" s="13">
        <f t="shared" si="54"/>
        <v>9.8425196850393925E-3</v>
      </c>
      <c r="I705" s="7">
        <v>8.0190000000000001</v>
      </c>
      <c r="J705" s="13">
        <f t="shared" si="55"/>
        <v>1.5191796429927852E-2</v>
      </c>
      <c r="K705" s="8">
        <v>8.4</v>
      </c>
      <c r="L705" s="13">
        <f t="shared" si="56"/>
        <v>-9.4339622641509517E-3</v>
      </c>
    </row>
    <row r="706" spans="2:13" x14ac:dyDescent="0.25">
      <c r="B706" s="15">
        <v>42949</v>
      </c>
      <c r="C706" s="6">
        <v>10513.9</v>
      </c>
      <c r="D706" s="13">
        <f t="shared" si="52"/>
        <v>-6.8765526556907337E-3</v>
      </c>
      <c r="E706" s="7">
        <v>11.42</v>
      </c>
      <c r="F706" s="13">
        <f t="shared" si="53"/>
        <v>2.6338893766461244E-3</v>
      </c>
      <c r="G706" s="7">
        <v>15.6</v>
      </c>
      <c r="H706" s="13">
        <f t="shared" si="54"/>
        <v>1.3645224171539901E-2</v>
      </c>
      <c r="I706" s="7">
        <v>8.157</v>
      </c>
      <c r="J706" s="13">
        <f t="shared" si="55"/>
        <v>1.7209128320239419E-2</v>
      </c>
      <c r="K706" s="8">
        <v>8.57</v>
      </c>
      <c r="L706" s="13">
        <f t="shared" si="56"/>
        <v>2.0238095238095229E-2</v>
      </c>
      <c r="M706" s="12"/>
    </row>
    <row r="707" spans="2:13" x14ac:dyDescent="0.25">
      <c r="B707" s="15">
        <v>42950</v>
      </c>
      <c r="C707" s="6">
        <v>10549.1</v>
      </c>
      <c r="D707" s="13">
        <f t="shared" si="52"/>
        <v>3.3479489057343828E-3</v>
      </c>
      <c r="E707" s="7">
        <v>11.45</v>
      </c>
      <c r="F707" s="13">
        <f t="shared" si="53"/>
        <v>2.6269702276706971E-3</v>
      </c>
      <c r="G707" s="7">
        <v>15.695</v>
      </c>
      <c r="H707" s="13">
        <f t="shared" si="54"/>
        <v>6.0897435897436306E-3</v>
      </c>
      <c r="I707" s="7">
        <v>8.1479999999999997</v>
      </c>
      <c r="J707" s="13">
        <f t="shared" si="55"/>
        <v>-1.1033468186833813E-3</v>
      </c>
      <c r="K707" s="8">
        <v>8.4990000000000006</v>
      </c>
      <c r="L707" s="13">
        <f t="shared" si="56"/>
        <v>-8.2847141190198047E-3</v>
      </c>
      <c r="M707" s="12"/>
    </row>
    <row r="708" spans="2:13" x14ac:dyDescent="0.25">
      <c r="B708" s="15">
        <v>42951</v>
      </c>
      <c r="C708" s="6">
        <v>10658.4</v>
      </c>
      <c r="D708" s="13">
        <f t="shared" si="52"/>
        <v>1.0361073456503328E-2</v>
      </c>
      <c r="E708" s="7">
        <v>11.57</v>
      </c>
      <c r="F708" s="13">
        <f t="shared" si="53"/>
        <v>1.0480349344978254E-2</v>
      </c>
      <c r="G708" s="7">
        <v>15.55</v>
      </c>
      <c r="H708" s="13">
        <f t="shared" si="54"/>
        <v>-9.2386110226186403E-3</v>
      </c>
      <c r="I708" s="7">
        <v>8.2089999999999996</v>
      </c>
      <c r="J708" s="13">
        <f t="shared" si="55"/>
        <v>7.486499754540985E-3</v>
      </c>
      <c r="K708" s="8">
        <v>8.5</v>
      </c>
      <c r="L708" s="13">
        <f t="shared" si="56"/>
        <v>1.1766090128243861E-4</v>
      </c>
      <c r="M708" s="12"/>
    </row>
    <row r="709" spans="2:13" x14ac:dyDescent="0.25">
      <c r="B709" s="15">
        <v>42954</v>
      </c>
      <c r="C709" s="6">
        <v>10676.5</v>
      </c>
      <c r="D709" s="13">
        <f t="shared" si="52"/>
        <v>1.6981910981010626E-3</v>
      </c>
      <c r="E709" s="7">
        <v>11.635</v>
      </c>
      <c r="F709" s="13">
        <f t="shared" si="53"/>
        <v>5.6179775280898441E-3</v>
      </c>
      <c r="G709" s="7">
        <v>15.7</v>
      </c>
      <c r="H709" s="13">
        <f t="shared" si="54"/>
        <v>9.6463022508037673E-3</v>
      </c>
      <c r="I709" s="7">
        <v>8.2780000000000005</v>
      </c>
      <c r="J709" s="13">
        <f t="shared" si="55"/>
        <v>8.4054086977708425E-3</v>
      </c>
      <c r="K709" s="8">
        <v>8.5190000000000001</v>
      </c>
      <c r="L709" s="13">
        <f t="shared" si="56"/>
        <v>2.235294117647074E-3</v>
      </c>
      <c r="M709" s="12"/>
    </row>
    <row r="710" spans="2:13" x14ac:dyDescent="0.25">
      <c r="B710" s="15">
        <v>42955</v>
      </c>
      <c r="C710" s="6">
        <v>10734.7</v>
      </c>
      <c r="D710" s="13">
        <f t="shared" si="52"/>
        <v>5.4512246522737534E-3</v>
      </c>
      <c r="E710" s="7">
        <v>11.675000000000001</v>
      </c>
      <c r="F710" s="13">
        <f t="shared" si="53"/>
        <v>3.4379028792437408E-3</v>
      </c>
      <c r="G710" s="7">
        <v>15.55</v>
      </c>
      <c r="H710" s="13">
        <f t="shared" si="54"/>
        <v>-9.5541401273884444E-3</v>
      </c>
      <c r="I710" s="7">
        <v>8.1989999999999998</v>
      </c>
      <c r="J710" s="13">
        <f t="shared" si="55"/>
        <v>-9.5433679632762284E-3</v>
      </c>
      <c r="K710" s="8">
        <v>8.4</v>
      </c>
      <c r="L710" s="13">
        <f t="shared" si="56"/>
        <v>-1.396877567789644E-2</v>
      </c>
      <c r="M710" s="12"/>
    </row>
    <row r="711" spans="2:13" x14ac:dyDescent="0.25">
      <c r="B711" s="15">
        <v>42956</v>
      </c>
      <c r="C711" s="6">
        <v>10596</v>
      </c>
      <c r="D711" s="13">
        <f t="shared" si="52"/>
        <v>-1.2920715064231019E-2</v>
      </c>
      <c r="E711" s="7">
        <v>11.605</v>
      </c>
      <c r="F711" s="13">
        <f t="shared" si="53"/>
        <v>-5.9957173447537709E-3</v>
      </c>
      <c r="G711" s="7">
        <v>15.55</v>
      </c>
      <c r="H711" s="13">
        <f t="shared" si="54"/>
        <v>0</v>
      </c>
      <c r="I711" s="7">
        <v>8.2119999999999997</v>
      </c>
      <c r="J711" s="13">
        <f t="shared" si="55"/>
        <v>1.5855592145383461E-3</v>
      </c>
      <c r="K711" s="8">
        <v>8.4</v>
      </c>
      <c r="L711" s="13">
        <f t="shared" si="56"/>
        <v>0</v>
      </c>
      <c r="M711" s="12"/>
    </row>
    <row r="712" spans="2:13" x14ac:dyDescent="0.25">
      <c r="B712" s="15">
        <v>42957</v>
      </c>
      <c r="C712" s="6">
        <v>10450</v>
      </c>
      <c r="D712" s="13">
        <f t="shared" si="52"/>
        <v>-1.3778784446961118E-2</v>
      </c>
      <c r="E712" s="7">
        <v>11.535</v>
      </c>
      <c r="F712" s="13">
        <f t="shared" si="53"/>
        <v>-6.0318828091340182E-3</v>
      </c>
      <c r="G712" s="7">
        <v>15.46</v>
      </c>
      <c r="H712" s="13">
        <f t="shared" si="54"/>
        <v>-5.787781350482306E-3</v>
      </c>
      <c r="I712" s="7">
        <v>8.1449999999999996</v>
      </c>
      <c r="J712" s="13">
        <f t="shared" si="55"/>
        <v>-8.1587920116902302E-3</v>
      </c>
      <c r="K712" s="8">
        <v>8.4469999999999992</v>
      </c>
      <c r="L712" s="13">
        <f t="shared" si="56"/>
        <v>5.5952380952379544E-3</v>
      </c>
      <c r="M712" s="12"/>
    </row>
    <row r="713" spans="2:13" x14ac:dyDescent="0.25">
      <c r="B713" s="15">
        <v>42958</v>
      </c>
      <c r="C713" s="6">
        <v>10282.9</v>
      </c>
      <c r="D713" s="13">
        <f t="shared" si="52"/>
        <v>-1.5990430622009603E-2</v>
      </c>
      <c r="E713" s="7">
        <v>11.425000000000001</v>
      </c>
      <c r="F713" s="13">
        <f t="shared" si="53"/>
        <v>-9.5361941915907619E-3</v>
      </c>
      <c r="G713" s="7">
        <v>15.18</v>
      </c>
      <c r="H713" s="13">
        <f t="shared" si="54"/>
        <v>-1.8111254851229049E-2</v>
      </c>
      <c r="I713" s="7">
        <v>8.0190000000000001</v>
      </c>
      <c r="J713" s="13">
        <f t="shared" si="55"/>
        <v>-1.5469613259668441E-2</v>
      </c>
      <c r="K713" s="8">
        <v>8.26</v>
      </c>
      <c r="L713" s="13">
        <f t="shared" si="56"/>
        <v>-2.2138037172960746E-2</v>
      </c>
      <c r="M713" s="12"/>
    </row>
    <row r="714" spans="2:13" x14ac:dyDescent="0.25">
      <c r="B714" s="15">
        <v>42961</v>
      </c>
      <c r="C714" s="6">
        <v>10461.200000000001</v>
      </c>
      <c r="D714" s="13">
        <f t="shared" si="52"/>
        <v>1.7339466492915529E-2</v>
      </c>
      <c r="E714" s="7">
        <v>11.5</v>
      </c>
      <c r="F714" s="13">
        <f t="shared" si="53"/>
        <v>6.5645514223194121E-3</v>
      </c>
      <c r="G714" s="7">
        <v>15.414999999999999</v>
      </c>
      <c r="H714" s="13">
        <f t="shared" si="54"/>
        <v>1.5480895915678488E-2</v>
      </c>
      <c r="I714" s="7">
        <v>8.14</v>
      </c>
      <c r="J714" s="13">
        <f t="shared" si="55"/>
        <v>1.5089163237311441E-2</v>
      </c>
      <c r="K714" s="8">
        <v>8.31</v>
      </c>
      <c r="L714" s="13">
        <f t="shared" si="56"/>
        <v>6.0532687651332585E-3</v>
      </c>
      <c r="M714" s="12"/>
    </row>
    <row r="715" spans="2:13" x14ac:dyDescent="0.25">
      <c r="B715" s="15">
        <v>42962</v>
      </c>
      <c r="C715" s="6">
        <v>10481.5</v>
      </c>
      <c r="D715" s="13">
        <f t="shared" si="52"/>
        <v>1.9405039574809076E-3</v>
      </c>
      <c r="E715" s="7">
        <v>11.53</v>
      </c>
      <c r="F715" s="13">
        <f t="shared" si="53"/>
        <v>2.6086956521738573E-3</v>
      </c>
      <c r="G715" s="7">
        <v>15.33</v>
      </c>
      <c r="H715" s="13">
        <f t="shared" si="54"/>
        <v>-5.5141096334738295E-3</v>
      </c>
      <c r="I715" s="7">
        <v>8.0890000000000004</v>
      </c>
      <c r="J715" s="13">
        <f t="shared" si="55"/>
        <v>-6.2653562653562844E-3</v>
      </c>
      <c r="K715" s="8">
        <v>8.3780000000000001</v>
      </c>
      <c r="L715" s="13">
        <f t="shared" si="56"/>
        <v>8.1829121540312414E-3</v>
      </c>
      <c r="M715" s="12"/>
    </row>
    <row r="716" spans="2:13" x14ac:dyDescent="0.25">
      <c r="B716" s="15">
        <v>42963</v>
      </c>
      <c r="C716" s="6">
        <v>10544.3</v>
      </c>
      <c r="D716" s="13">
        <f t="shared" si="52"/>
        <v>5.9915088489242256E-3</v>
      </c>
      <c r="E716" s="7">
        <v>11.574999999999999</v>
      </c>
      <c r="F716" s="13">
        <f t="shared" si="53"/>
        <v>3.9028620988725005E-3</v>
      </c>
      <c r="G716" s="7">
        <v>15.45</v>
      </c>
      <c r="H716" s="13">
        <f t="shared" si="54"/>
        <v>7.8277886497064072E-3</v>
      </c>
      <c r="I716" s="7">
        <v>8.1869999999999994</v>
      </c>
      <c r="J716" s="13">
        <f t="shared" si="55"/>
        <v>1.2115218197552104E-2</v>
      </c>
      <c r="K716" s="8">
        <v>8.3800000000000008</v>
      </c>
      <c r="L716" s="13">
        <f t="shared" si="56"/>
        <v>2.3872045834335973E-4</v>
      </c>
      <c r="M716" s="12"/>
    </row>
    <row r="717" spans="2:13" x14ac:dyDescent="0.25">
      <c r="B717" s="15">
        <v>42964</v>
      </c>
      <c r="C717" s="6">
        <v>10443.799999999999</v>
      </c>
      <c r="D717" s="13">
        <f t="shared" si="52"/>
        <v>-9.5312159176047725E-3</v>
      </c>
      <c r="E717" s="7">
        <v>11.565</v>
      </c>
      <c r="F717" s="13">
        <f t="shared" si="53"/>
        <v>-8.6393088552913933E-4</v>
      </c>
      <c r="G717" s="7">
        <v>15.21</v>
      </c>
      <c r="H717" s="13">
        <f t="shared" si="54"/>
        <v>-1.5533980582524171E-2</v>
      </c>
      <c r="I717" s="7">
        <v>8.1120000000000001</v>
      </c>
      <c r="J717" s="13">
        <f t="shared" si="55"/>
        <v>-9.1608647856356775E-3</v>
      </c>
      <c r="K717" s="8">
        <v>8.4600000000000009</v>
      </c>
      <c r="L717" s="13">
        <f t="shared" si="56"/>
        <v>9.5465393794749477E-3</v>
      </c>
      <c r="M717" s="12"/>
    </row>
    <row r="718" spans="2:13" x14ac:dyDescent="0.25">
      <c r="B718" s="15">
        <v>42965</v>
      </c>
      <c r="C718" s="6">
        <v>10385.700000000001</v>
      </c>
      <c r="D718" s="13">
        <f t="shared" si="52"/>
        <v>-5.5631092131215214E-3</v>
      </c>
      <c r="E718" s="7">
        <v>11.535</v>
      </c>
      <c r="F718" s="13">
        <f t="shared" si="53"/>
        <v>-2.5940337224383365E-3</v>
      </c>
      <c r="G718" s="7">
        <v>15.18</v>
      </c>
      <c r="H718" s="13">
        <f t="shared" si="54"/>
        <v>-1.9723865877712778E-3</v>
      </c>
      <c r="I718" s="7">
        <v>8.0939999999999994</v>
      </c>
      <c r="J718" s="13">
        <f t="shared" si="55"/>
        <v>-2.2189349112426877E-3</v>
      </c>
      <c r="K718" s="8">
        <v>8.4039999999999999</v>
      </c>
      <c r="L718" s="13">
        <f t="shared" si="56"/>
        <v>-6.6193853427897083E-3</v>
      </c>
      <c r="M718" s="12"/>
    </row>
    <row r="719" spans="2:13" x14ac:dyDescent="0.25">
      <c r="B719" s="15">
        <v>42968</v>
      </c>
      <c r="C719" s="6">
        <v>10360.200000000001</v>
      </c>
      <c r="D719" s="13">
        <f t="shared" si="52"/>
        <v>-2.4552991132037317E-3</v>
      </c>
      <c r="E719" s="7">
        <v>11.53</v>
      </c>
      <c r="F719" s="13">
        <f t="shared" si="53"/>
        <v>-4.334633723451046E-4</v>
      </c>
      <c r="G719" s="7">
        <v>15.15</v>
      </c>
      <c r="H719" s="13">
        <f t="shared" si="54"/>
        <v>-1.976284584980195E-3</v>
      </c>
      <c r="I719" s="7">
        <v>8.1419999999999995</v>
      </c>
      <c r="J719" s="13">
        <f t="shared" si="55"/>
        <v>5.9303187546330674E-3</v>
      </c>
      <c r="K719" s="8">
        <v>8.4250000000000007</v>
      </c>
      <c r="L719" s="13">
        <f t="shared" si="56"/>
        <v>2.4988100904332219E-3</v>
      </c>
      <c r="M719" s="12"/>
    </row>
    <row r="720" spans="2:13" x14ac:dyDescent="0.25">
      <c r="B720" s="15">
        <v>42969</v>
      </c>
      <c r="C720" s="6">
        <v>10409.799999999999</v>
      </c>
      <c r="D720" s="13">
        <f t="shared" si="52"/>
        <v>4.787552363853839E-3</v>
      </c>
      <c r="E720" s="7">
        <v>11.725</v>
      </c>
      <c r="F720" s="13">
        <f t="shared" si="53"/>
        <v>1.6912402428447555E-2</v>
      </c>
      <c r="G720" s="7">
        <v>15.1</v>
      </c>
      <c r="H720" s="13">
        <f t="shared" si="54"/>
        <v>-3.3003300330033472E-3</v>
      </c>
      <c r="I720" s="7">
        <v>8.1929999999999996</v>
      </c>
      <c r="J720" s="13">
        <f t="shared" si="55"/>
        <v>6.2638172439204321E-3</v>
      </c>
      <c r="K720" s="8">
        <v>8.4600000000000009</v>
      </c>
      <c r="L720" s="13">
        <f t="shared" si="56"/>
        <v>4.1543026706231615E-3</v>
      </c>
      <c r="M720" s="12"/>
    </row>
    <row r="721" spans="2:13" x14ac:dyDescent="0.25">
      <c r="B721" s="15">
        <v>42970</v>
      </c>
      <c r="C721" s="6">
        <v>10338.1</v>
      </c>
      <c r="D721" s="13">
        <f t="shared" si="52"/>
        <v>-6.8877403984705671E-3</v>
      </c>
      <c r="E721" s="7">
        <v>11.715</v>
      </c>
      <c r="F721" s="13">
        <f t="shared" si="53"/>
        <v>-8.5287846481874518E-4</v>
      </c>
      <c r="G721" s="7">
        <v>14.99</v>
      </c>
      <c r="H721" s="13">
        <f t="shared" si="54"/>
        <v>-7.2847682119204921E-3</v>
      </c>
      <c r="I721" s="7">
        <v>8.1300000000000008</v>
      </c>
      <c r="J721" s="13">
        <f t="shared" si="55"/>
        <v>-7.6894910289269907E-3</v>
      </c>
      <c r="K721" s="8">
        <v>8.4779999999999998</v>
      </c>
      <c r="L721" s="13">
        <f t="shared" si="56"/>
        <v>2.1276595744679555E-3</v>
      </c>
      <c r="M721" s="12"/>
    </row>
    <row r="722" spans="2:13" x14ac:dyDescent="0.25">
      <c r="B722" s="15">
        <v>42971</v>
      </c>
      <c r="C722" s="6">
        <v>10357.4</v>
      </c>
      <c r="D722" s="13">
        <f t="shared" si="52"/>
        <v>1.8668807614551292E-3</v>
      </c>
      <c r="E722" s="7">
        <v>11.675000000000001</v>
      </c>
      <c r="F722" s="13">
        <f t="shared" si="53"/>
        <v>-3.4144259496371445E-3</v>
      </c>
      <c r="G722" s="7">
        <v>15.045</v>
      </c>
      <c r="H722" s="13">
        <f t="shared" si="54"/>
        <v>3.669112741827866E-3</v>
      </c>
      <c r="I722" s="7">
        <v>8.1319999999999997</v>
      </c>
      <c r="J722" s="13">
        <f t="shared" si="55"/>
        <v>2.4600246002446388E-4</v>
      </c>
      <c r="K722" s="8">
        <v>8.4600000000000009</v>
      </c>
      <c r="L722" s="13">
        <f t="shared" si="56"/>
        <v>-2.1231422505306567E-3</v>
      </c>
      <c r="M722" s="12"/>
    </row>
    <row r="723" spans="2:13" x14ac:dyDescent="0.25">
      <c r="B723" s="15">
        <v>42972</v>
      </c>
      <c r="C723" s="6">
        <v>10345.299999999999</v>
      </c>
      <c r="D723" s="13">
        <f t="shared" ref="D723:D786" si="57">(C723-C722)/C722</f>
        <v>-1.1682468573194396E-3</v>
      </c>
      <c r="E723" s="7">
        <v>11.61</v>
      </c>
      <c r="F723" s="13">
        <f t="shared" si="53"/>
        <v>-5.5674518201285885E-3</v>
      </c>
      <c r="G723" s="7">
        <v>15.04</v>
      </c>
      <c r="H723" s="13">
        <f t="shared" si="54"/>
        <v>-3.3233632436030454E-4</v>
      </c>
      <c r="I723" s="7">
        <v>8.0150000000000006</v>
      </c>
      <c r="J723" s="13">
        <f t="shared" si="55"/>
        <v>-1.4387604525331912E-2</v>
      </c>
      <c r="K723" s="8">
        <v>8.4499999999999993</v>
      </c>
      <c r="L723" s="13">
        <f t="shared" si="56"/>
        <v>-1.1820330969268987E-3</v>
      </c>
      <c r="M723" s="12"/>
    </row>
    <row r="724" spans="2:13" x14ac:dyDescent="0.25">
      <c r="B724" s="15">
        <v>42975</v>
      </c>
      <c r="C724" s="6">
        <v>10285.9</v>
      </c>
      <c r="D724" s="13">
        <f t="shared" si="57"/>
        <v>-5.7417377939740404E-3</v>
      </c>
      <c r="E724" s="7">
        <v>11.61</v>
      </c>
      <c r="F724" s="13">
        <f t="shared" si="53"/>
        <v>0</v>
      </c>
      <c r="G724" s="7">
        <v>15.025</v>
      </c>
      <c r="H724" s="13">
        <f t="shared" si="54"/>
        <v>-9.9734042553183458E-4</v>
      </c>
      <c r="I724" s="7">
        <v>8.0440000000000005</v>
      </c>
      <c r="J724" s="13">
        <f t="shared" si="55"/>
        <v>3.6182158452900703E-3</v>
      </c>
      <c r="K724" s="8">
        <v>8.42</v>
      </c>
      <c r="L724" s="13">
        <f t="shared" si="56"/>
        <v>-3.5502958579880905E-3</v>
      </c>
      <c r="M724" s="12"/>
    </row>
    <row r="725" spans="2:13" x14ac:dyDescent="0.25">
      <c r="B725" s="15">
        <v>42976</v>
      </c>
      <c r="C725" s="6">
        <v>10192.6</v>
      </c>
      <c r="D725" s="13">
        <f t="shared" si="57"/>
        <v>-9.0706695573551446E-3</v>
      </c>
      <c r="E725" s="7">
        <v>11.55</v>
      </c>
      <c r="F725" s="13">
        <f t="shared" ref="F725:F788" si="58">(E725-E724)/E724</f>
        <v>-5.1679586563306394E-3</v>
      </c>
      <c r="G725" s="7">
        <v>15.055</v>
      </c>
      <c r="H725" s="13">
        <f t="shared" ref="H725:H788" si="59">(G725-G724)/G724</f>
        <v>1.9966722129783269E-3</v>
      </c>
      <c r="I725" s="7">
        <v>8.1180000000000003</v>
      </c>
      <c r="J725" s="13">
        <f t="shared" ref="J725:J788" si="60">(I725-I724)/I724</f>
        <v>9.1994032819492592E-3</v>
      </c>
      <c r="K725" s="8">
        <v>8.3610000000000007</v>
      </c>
      <c r="L725" s="13">
        <f t="shared" ref="L725:L788" si="61">(K725-K724)/K724</f>
        <v>-7.0071258907362559E-3</v>
      </c>
      <c r="M725" s="12"/>
    </row>
    <row r="726" spans="2:13" x14ac:dyDescent="0.25">
      <c r="B726" s="15">
        <v>42977</v>
      </c>
      <c r="C726" s="6">
        <v>10245.799999999999</v>
      </c>
      <c r="D726" s="13">
        <f t="shared" si="57"/>
        <v>5.2194729509643179E-3</v>
      </c>
      <c r="E726" s="7">
        <v>11.57</v>
      </c>
      <c r="F726" s="13">
        <f t="shared" si="58"/>
        <v>1.7316017316016945E-3</v>
      </c>
      <c r="G726" s="7">
        <v>15.21</v>
      </c>
      <c r="H726" s="13">
        <f t="shared" si="59"/>
        <v>1.0295582862836343E-2</v>
      </c>
      <c r="I726" s="7">
        <v>8.1519999999999992</v>
      </c>
      <c r="J726" s="13">
        <f t="shared" si="60"/>
        <v>4.1882237004186888E-3</v>
      </c>
      <c r="K726" s="8">
        <v>8.3759999999999994</v>
      </c>
      <c r="L726" s="13">
        <f t="shared" si="61"/>
        <v>1.7940437746679573E-3</v>
      </c>
      <c r="M726" s="12"/>
    </row>
    <row r="727" spans="2:13" x14ac:dyDescent="0.25">
      <c r="B727" s="15">
        <v>42978</v>
      </c>
      <c r="C727" s="6">
        <v>10299.5</v>
      </c>
      <c r="D727" s="13">
        <f t="shared" si="57"/>
        <v>5.241171992426236E-3</v>
      </c>
      <c r="E727" s="7">
        <v>11.574999999999999</v>
      </c>
      <c r="F727" s="13">
        <f t="shared" si="58"/>
        <v>4.3215211754529001E-4</v>
      </c>
      <c r="G727" s="7">
        <v>15.635</v>
      </c>
      <c r="H727" s="13">
        <f t="shared" si="59"/>
        <v>2.794214332675864E-2</v>
      </c>
      <c r="I727" s="7">
        <v>8.2050000000000001</v>
      </c>
      <c r="J727" s="13">
        <f t="shared" si="60"/>
        <v>6.5014720314034383E-3</v>
      </c>
      <c r="K727" s="8">
        <v>8.4019999999999992</v>
      </c>
      <c r="L727" s="13">
        <f t="shared" si="61"/>
        <v>3.1041069723017913E-3</v>
      </c>
      <c r="M727" s="12"/>
    </row>
    <row r="728" spans="2:13" x14ac:dyDescent="0.25">
      <c r="B728" s="15">
        <v>42979</v>
      </c>
      <c r="C728" s="6">
        <v>10325.5</v>
      </c>
      <c r="D728" s="13">
        <f t="shared" si="57"/>
        <v>2.524394388077091E-3</v>
      </c>
      <c r="E728" s="7">
        <v>11.6</v>
      </c>
      <c r="F728" s="13">
        <f t="shared" si="58"/>
        <v>2.1598272138229251E-3</v>
      </c>
      <c r="G728" s="7">
        <v>15.574999999999999</v>
      </c>
      <c r="H728" s="13">
        <f t="shared" si="59"/>
        <v>-3.8375439718580429E-3</v>
      </c>
      <c r="I728" s="7">
        <v>8.2449999999999992</v>
      </c>
      <c r="J728" s="13">
        <f t="shared" si="60"/>
        <v>4.8750761730651003E-3</v>
      </c>
      <c r="K728" s="8">
        <v>8.452</v>
      </c>
      <c r="L728" s="13">
        <f t="shared" si="61"/>
        <v>5.9509640561771857E-3</v>
      </c>
      <c r="M728" s="12"/>
    </row>
    <row r="729" spans="2:13" x14ac:dyDescent="0.25">
      <c r="B729" s="15">
        <v>42982</v>
      </c>
      <c r="C729" s="6">
        <v>10243.200000000001</v>
      </c>
      <c r="D729" s="13">
        <f t="shared" si="57"/>
        <v>-7.9705583264732243E-3</v>
      </c>
      <c r="E729" s="7">
        <v>11.6</v>
      </c>
      <c r="F729" s="13">
        <f t="shared" si="58"/>
        <v>0</v>
      </c>
      <c r="G729" s="7">
        <v>15.5</v>
      </c>
      <c r="H729" s="13">
        <f t="shared" si="59"/>
        <v>-4.8154093097912869E-3</v>
      </c>
      <c r="I729" s="7">
        <v>8.1890000000000001</v>
      </c>
      <c r="J729" s="13">
        <f t="shared" si="60"/>
        <v>-6.7919951485747925E-3</v>
      </c>
      <c r="K729" s="8">
        <v>8.4</v>
      </c>
      <c r="L729" s="13">
        <f t="shared" si="61"/>
        <v>-6.1523899668716993E-3</v>
      </c>
      <c r="M729" s="12"/>
    </row>
    <row r="730" spans="2:13" x14ac:dyDescent="0.25">
      <c r="B730" s="15">
        <v>42983</v>
      </c>
      <c r="C730" s="6">
        <v>10179.799999999999</v>
      </c>
      <c r="D730" s="13">
        <f t="shared" si="57"/>
        <v>-6.1894720399876457E-3</v>
      </c>
      <c r="E730" s="7">
        <v>11.475</v>
      </c>
      <c r="F730" s="13">
        <f t="shared" si="58"/>
        <v>-1.0775862068965518E-2</v>
      </c>
      <c r="G730" s="7">
        <v>15.255000000000001</v>
      </c>
      <c r="H730" s="13">
        <f t="shared" si="59"/>
        <v>-1.5806451612903175E-2</v>
      </c>
      <c r="I730" s="7">
        <v>8.125</v>
      </c>
      <c r="J730" s="13">
        <f t="shared" si="60"/>
        <v>-7.8153620710709557E-3</v>
      </c>
      <c r="K730" s="8">
        <v>8.3000000000000007</v>
      </c>
      <c r="L730" s="13">
        <f t="shared" si="61"/>
        <v>-1.1904761904761862E-2</v>
      </c>
    </row>
    <row r="731" spans="2:13" x14ac:dyDescent="0.25">
      <c r="B731" s="15">
        <v>42984</v>
      </c>
      <c r="C731" s="6">
        <v>10131</v>
      </c>
      <c r="D731" s="13">
        <f t="shared" si="57"/>
        <v>-4.7938073439556059E-3</v>
      </c>
      <c r="E731" s="7">
        <v>11.484999999999999</v>
      </c>
      <c r="F731" s="13">
        <f t="shared" si="58"/>
        <v>8.7145969498908819E-4</v>
      </c>
      <c r="G731" s="7">
        <v>15.2</v>
      </c>
      <c r="H731" s="13">
        <f t="shared" si="59"/>
        <v>-3.6053752867913134E-3</v>
      </c>
      <c r="I731" s="7">
        <v>8.2230000000000008</v>
      </c>
      <c r="J731" s="13">
        <f t="shared" si="60"/>
        <v>1.2061538461538554E-2</v>
      </c>
      <c r="K731" s="8">
        <v>8.2899999999999991</v>
      </c>
      <c r="L731" s="13">
        <f t="shared" si="61"/>
        <v>-1.2048192771086221E-3</v>
      </c>
      <c r="M731" s="12"/>
    </row>
    <row r="732" spans="2:13" x14ac:dyDescent="0.25">
      <c r="B732" s="15">
        <v>42985</v>
      </c>
      <c r="C732" s="6">
        <v>10124.9</v>
      </c>
      <c r="D732" s="13">
        <f t="shared" si="57"/>
        <v>-6.0211232849672919E-4</v>
      </c>
      <c r="E732" s="7">
        <v>11.535</v>
      </c>
      <c r="F732" s="13">
        <f t="shared" si="58"/>
        <v>4.3535045711798614E-3</v>
      </c>
      <c r="G732" s="7">
        <v>15.3</v>
      </c>
      <c r="H732" s="13">
        <f t="shared" si="59"/>
        <v>6.5789473684211468E-3</v>
      </c>
      <c r="I732" s="7">
        <v>8.2509999999999994</v>
      </c>
      <c r="J732" s="13">
        <f t="shared" si="60"/>
        <v>3.4050833029306447E-3</v>
      </c>
      <c r="K732" s="8">
        <v>8.3279999999999994</v>
      </c>
      <c r="L732" s="13">
        <f t="shared" si="61"/>
        <v>4.5838359469240362E-3</v>
      </c>
      <c r="M732" s="12"/>
    </row>
    <row r="733" spans="2:13" x14ac:dyDescent="0.25">
      <c r="B733" s="15">
        <v>42986</v>
      </c>
      <c r="C733" s="6">
        <v>10129.6</v>
      </c>
      <c r="D733" s="13">
        <f t="shared" si="57"/>
        <v>4.6420211557652202E-4</v>
      </c>
      <c r="E733" s="7">
        <v>11.57</v>
      </c>
      <c r="F733" s="13">
        <f t="shared" si="58"/>
        <v>3.0342436064152703E-3</v>
      </c>
      <c r="G733" s="7">
        <v>15.34</v>
      </c>
      <c r="H733" s="13">
        <f t="shared" si="59"/>
        <v>2.6143790849672646E-3</v>
      </c>
      <c r="I733" s="7">
        <v>8.2780000000000005</v>
      </c>
      <c r="J733" s="13">
        <f t="shared" si="60"/>
        <v>3.2723306265908404E-3</v>
      </c>
      <c r="K733" s="8">
        <v>8.3780000000000001</v>
      </c>
      <c r="L733" s="13">
        <f t="shared" si="61"/>
        <v>6.0038424591739572E-3</v>
      </c>
      <c r="M733" s="12"/>
    </row>
    <row r="734" spans="2:13" x14ac:dyDescent="0.25">
      <c r="B734" s="15">
        <v>42989</v>
      </c>
      <c r="C734" s="6">
        <v>10322.6</v>
      </c>
      <c r="D734" s="13">
        <f t="shared" si="57"/>
        <v>1.9053072184489022E-2</v>
      </c>
      <c r="E734" s="7">
        <v>11.67</v>
      </c>
      <c r="F734" s="13">
        <f t="shared" si="58"/>
        <v>8.6430423509074889E-3</v>
      </c>
      <c r="G734" s="7">
        <v>15.414999999999999</v>
      </c>
      <c r="H734" s="13">
        <f t="shared" si="59"/>
        <v>4.8891786179921307E-3</v>
      </c>
      <c r="I734" s="7">
        <v>8.4269999999999996</v>
      </c>
      <c r="J734" s="13">
        <f t="shared" si="60"/>
        <v>1.7999516791495425E-2</v>
      </c>
      <c r="K734" s="8">
        <v>8.3290000000000006</v>
      </c>
      <c r="L734" s="13">
        <f t="shared" si="61"/>
        <v>-5.8486512294102996E-3</v>
      </c>
      <c r="M734" s="12"/>
    </row>
    <row r="735" spans="2:13" x14ac:dyDescent="0.25">
      <c r="B735" s="15">
        <v>42990</v>
      </c>
      <c r="C735" s="6">
        <v>10336.200000000001</v>
      </c>
      <c r="D735" s="13">
        <f t="shared" si="57"/>
        <v>1.317497529692167E-3</v>
      </c>
      <c r="E735" s="7">
        <v>11.62</v>
      </c>
      <c r="F735" s="13">
        <f t="shared" si="58"/>
        <v>-4.2844901456727258E-3</v>
      </c>
      <c r="G735" s="7">
        <v>15.5</v>
      </c>
      <c r="H735" s="13">
        <f t="shared" si="59"/>
        <v>5.5141096334739449E-3</v>
      </c>
      <c r="I735" s="7">
        <v>8.4760000000000009</v>
      </c>
      <c r="J735" s="13">
        <f t="shared" si="60"/>
        <v>5.8146434080931847E-3</v>
      </c>
      <c r="K735" s="8">
        <v>8.3800000000000008</v>
      </c>
      <c r="L735" s="13">
        <f t="shared" si="61"/>
        <v>6.1231840557089872E-3</v>
      </c>
      <c r="M735" s="12"/>
    </row>
    <row r="736" spans="2:13" x14ac:dyDescent="0.25">
      <c r="B736" s="15">
        <v>42991</v>
      </c>
      <c r="C736" s="6">
        <v>10371</v>
      </c>
      <c r="D736" s="13">
        <f t="shared" si="57"/>
        <v>3.3668079178033774E-3</v>
      </c>
      <c r="E736" s="7">
        <v>11.725</v>
      </c>
      <c r="F736" s="13">
        <f t="shared" si="58"/>
        <v>9.0361445783132908E-3</v>
      </c>
      <c r="G736" s="7">
        <v>15.5</v>
      </c>
      <c r="H736" s="13">
        <f t="shared" si="59"/>
        <v>0</v>
      </c>
      <c r="I736" s="7">
        <v>8.4930000000000003</v>
      </c>
      <c r="J736" s="13">
        <f t="shared" si="60"/>
        <v>2.0056630486077701E-3</v>
      </c>
      <c r="K736" s="8">
        <v>8.3989999999999991</v>
      </c>
      <c r="L736" s="13">
        <f t="shared" si="61"/>
        <v>2.2673031026251016E-3</v>
      </c>
      <c r="M736" s="12"/>
    </row>
    <row r="737" spans="2:13" x14ac:dyDescent="0.25">
      <c r="B737" s="15">
        <v>42992</v>
      </c>
      <c r="C737" s="6">
        <v>10361.1</v>
      </c>
      <c r="D737" s="13">
        <f t="shared" si="57"/>
        <v>-9.5458490020245259E-4</v>
      </c>
      <c r="E737" s="7">
        <v>11.75</v>
      </c>
      <c r="F737" s="13">
        <f t="shared" si="58"/>
        <v>2.1321961620469386E-3</v>
      </c>
      <c r="G737" s="7">
        <v>15.47</v>
      </c>
      <c r="H737" s="13">
        <f t="shared" si="59"/>
        <v>-1.9354838709677007E-3</v>
      </c>
      <c r="I737" s="7">
        <v>8.5440000000000005</v>
      </c>
      <c r="J737" s="13">
        <f t="shared" si="60"/>
        <v>6.0049452490286296E-3</v>
      </c>
      <c r="K737" s="8">
        <v>8.4320000000000004</v>
      </c>
      <c r="L737" s="13">
        <f t="shared" si="61"/>
        <v>3.9290391713300695E-3</v>
      </c>
      <c r="M737" s="12"/>
    </row>
    <row r="738" spans="2:13" x14ac:dyDescent="0.25">
      <c r="B738" s="15">
        <v>42993</v>
      </c>
      <c r="C738" s="6">
        <v>10317.4</v>
      </c>
      <c r="D738" s="13">
        <f t="shared" si="57"/>
        <v>-4.2176988929747547E-3</v>
      </c>
      <c r="E738" s="7">
        <v>11.83</v>
      </c>
      <c r="F738" s="13">
        <f t="shared" si="58"/>
        <v>6.8085106382978784E-3</v>
      </c>
      <c r="G738" s="7">
        <v>15.53</v>
      </c>
      <c r="H738" s="13">
        <f t="shared" si="59"/>
        <v>3.8784744667096781E-3</v>
      </c>
      <c r="I738" s="7">
        <v>8.6039999999999992</v>
      </c>
      <c r="J738" s="13">
        <f t="shared" si="60"/>
        <v>7.0224719101122093E-3</v>
      </c>
      <c r="K738" s="8">
        <v>8.24</v>
      </c>
      <c r="L738" s="13">
        <f t="shared" si="61"/>
        <v>-2.2770398481973455E-2</v>
      </c>
      <c r="M738" s="12"/>
    </row>
    <row r="739" spans="2:13" x14ac:dyDescent="0.25">
      <c r="B739" s="15">
        <v>42996</v>
      </c>
      <c r="C739" s="6">
        <v>10338.4</v>
      </c>
      <c r="D739" s="13">
        <f t="shared" si="57"/>
        <v>2.0353965146257778E-3</v>
      </c>
      <c r="E739" s="7">
        <v>11.75</v>
      </c>
      <c r="F739" s="13">
        <f t="shared" si="58"/>
        <v>-6.7624683009298451E-3</v>
      </c>
      <c r="G739" s="7">
        <v>15.404999999999999</v>
      </c>
      <c r="H739" s="13">
        <f t="shared" si="59"/>
        <v>-8.0489375402446883E-3</v>
      </c>
      <c r="I739" s="7">
        <v>8.5239999999999991</v>
      </c>
      <c r="J739" s="13">
        <f t="shared" si="60"/>
        <v>-9.2980009298001022E-3</v>
      </c>
      <c r="K739" s="8">
        <v>8.3249999999999993</v>
      </c>
      <c r="L739" s="13">
        <f t="shared" si="61"/>
        <v>1.0315533980582412E-2</v>
      </c>
      <c r="M739" s="12"/>
    </row>
    <row r="740" spans="2:13" x14ac:dyDescent="0.25">
      <c r="B740" s="15">
        <v>42997</v>
      </c>
      <c r="C740" s="6">
        <v>10378.4</v>
      </c>
      <c r="D740" s="13">
        <f t="shared" si="57"/>
        <v>3.8690706492300552E-3</v>
      </c>
      <c r="E740" s="7">
        <v>11.75</v>
      </c>
      <c r="F740" s="13">
        <f t="shared" si="58"/>
        <v>0</v>
      </c>
      <c r="G740" s="7">
        <v>15.06</v>
      </c>
      <c r="H740" s="13">
        <f t="shared" si="59"/>
        <v>-2.2395326192794475E-2</v>
      </c>
      <c r="I740" s="7">
        <v>8.4589999999999996</v>
      </c>
      <c r="J740" s="13">
        <f t="shared" si="60"/>
        <v>-7.6255279211637156E-3</v>
      </c>
      <c r="K740" s="8">
        <v>8.27</v>
      </c>
      <c r="L740" s="13">
        <f t="shared" si="61"/>
        <v>-6.6066066066065732E-3</v>
      </c>
      <c r="M740" s="12"/>
    </row>
    <row r="741" spans="2:13" x14ac:dyDescent="0.25">
      <c r="B741" s="15">
        <v>42998</v>
      </c>
      <c r="C741" s="6">
        <v>10292.1</v>
      </c>
      <c r="D741" s="13">
        <f t="shared" si="57"/>
        <v>-8.3153472596931392E-3</v>
      </c>
      <c r="E741" s="7">
        <v>11.7</v>
      </c>
      <c r="F741" s="13">
        <f t="shared" si="58"/>
        <v>-4.255319148936231E-3</v>
      </c>
      <c r="G741" s="7">
        <v>15.135</v>
      </c>
      <c r="H741" s="13">
        <f t="shared" si="59"/>
        <v>4.9800796812748535E-3</v>
      </c>
      <c r="I741" s="7">
        <v>8.4440000000000008</v>
      </c>
      <c r="J741" s="13">
        <f t="shared" si="60"/>
        <v>-1.7732592505022807E-3</v>
      </c>
      <c r="K741" s="8">
        <v>8.2200000000000006</v>
      </c>
      <c r="L741" s="13">
        <f t="shared" si="61"/>
        <v>-6.0459492140264737E-3</v>
      </c>
      <c r="M741" s="12"/>
    </row>
    <row r="742" spans="2:13" x14ac:dyDescent="0.25">
      <c r="B742" s="15">
        <v>42999</v>
      </c>
      <c r="C742" s="6">
        <v>10297</v>
      </c>
      <c r="D742" s="13">
        <f t="shared" si="57"/>
        <v>4.7609331428956537E-4</v>
      </c>
      <c r="E742" s="7">
        <v>11.72</v>
      </c>
      <c r="F742" s="13">
        <f t="shared" si="58"/>
        <v>1.709401709401825E-3</v>
      </c>
      <c r="G742" s="7">
        <v>15.15</v>
      </c>
      <c r="H742" s="13">
        <f t="shared" si="59"/>
        <v>9.9108027750251519E-4</v>
      </c>
      <c r="I742" s="7">
        <v>8.4960000000000004</v>
      </c>
      <c r="J742" s="13">
        <f t="shared" si="60"/>
        <v>6.158218853623827E-3</v>
      </c>
      <c r="K742" s="8">
        <v>8.11</v>
      </c>
      <c r="L742" s="13">
        <f t="shared" si="61"/>
        <v>-1.3381995133820098E-2</v>
      </c>
      <c r="M742" s="12"/>
    </row>
    <row r="743" spans="2:13" x14ac:dyDescent="0.25">
      <c r="B743" s="15">
        <v>43000</v>
      </c>
      <c r="C743" s="6">
        <v>10305</v>
      </c>
      <c r="D743" s="13">
        <f t="shared" si="57"/>
        <v>7.7692531805380208E-4</v>
      </c>
      <c r="E743" s="7">
        <v>11.73</v>
      </c>
      <c r="F743" s="13">
        <f t="shared" si="58"/>
        <v>8.5324232081909442E-4</v>
      </c>
      <c r="G743" s="7">
        <v>15.095000000000001</v>
      </c>
      <c r="H743" s="13">
        <f t="shared" si="59"/>
        <v>-3.6303630363036113E-3</v>
      </c>
      <c r="I743" s="7">
        <v>8.4169999999999998</v>
      </c>
      <c r="J743" s="13">
        <f t="shared" si="60"/>
        <v>-9.2984934086629729E-3</v>
      </c>
      <c r="K743" s="8">
        <v>8.0649999999999995</v>
      </c>
      <c r="L743" s="13">
        <f t="shared" si="61"/>
        <v>-5.5487053020961694E-3</v>
      </c>
      <c r="M743" s="12"/>
    </row>
    <row r="744" spans="2:13" x14ac:dyDescent="0.25">
      <c r="B744" s="15">
        <v>43003</v>
      </c>
      <c r="C744" s="6">
        <v>10216.5</v>
      </c>
      <c r="D744" s="13">
        <f t="shared" si="57"/>
        <v>-8.5880640465793301E-3</v>
      </c>
      <c r="E744" s="7">
        <v>11.635</v>
      </c>
      <c r="F744" s="13">
        <f t="shared" si="58"/>
        <v>-8.0988917306053405E-3</v>
      </c>
      <c r="G744" s="7">
        <v>15.045</v>
      </c>
      <c r="H744" s="13">
        <f t="shared" si="59"/>
        <v>-3.3123550844651015E-3</v>
      </c>
      <c r="I744" s="7">
        <v>8.4190000000000005</v>
      </c>
      <c r="J744" s="13">
        <f t="shared" si="60"/>
        <v>2.3761435190693453E-4</v>
      </c>
      <c r="K744" s="8">
        <v>8.0809999999999995</v>
      </c>
      <c r="L744" s="13">
        <f t="shared" si="61"/>
        <v>1.9838809671419732E-3</v>
      </c>
      <c r="M744" s="12"/>
    </row>
    <row r="745" spans="2:13" x14ac:dyDescent="0.25">
      <c r="B745" s="15">
        <v>43004</v>
      </c>
      <c r="C745" s="6">
        <v>10189.6</v>
      </c>
      <c r="D745" s="13">
        <f t="shared" si="57"/>
        <v>-2.63299564430085E-3</v>
      </c>
      <c r="E745" s="7">
        <v>11.67</v>
      </c>
      <c r="F745" s="13">
        <f t="shared" si="58"/>
        <v>3.0081650193382161E-3</v>
      </c>
      <c r="G745" s="7">
        <v>15.05</v>
      </c>
      <c r="H745" s="13">
        <f t="shared" si="59"/>
        <v>3.3233632436030454E-4</v>
      </c>
      <c r="I745" s="7">
        <v>8.3930000000000007</v>
      </c>
      <c r="J745" s="13">
        <f t="shared" si="60"/>
        <v>-3.0882527616106189E-3</v>
      </c>
      <c r="K745" s="8">
        <v>8.0399999999999991</v>
      </c>
      <c r="L745" s="13">
        <f t="shared" si="61"/>
        <v>-5.0736295012993905E-3</v>
      </c>
      <c r="M745" s="12"/>
    </row>
    <row r="746" spans="2:13" x14ac:dyDescent="0.25">
      <c r="B746" s="15">
        <v>43005</v>
      </c>
      <c r="C746" s="6">
        <v>10368.9</v>
      </c>
      <c r="D746" s="13">
        <f t="shared" si="57"/>
        <v>1.759637277223829E-2</v>
      </c>
      <c r="E746" s="7">
        <v>11.765000000000001</v>
      </c>
      <c r="F746" s="13">
        <f t="shared" si="58"/>
        <v>8.140531276778119E-3</v>
      </c>
      <c r="G746" s="7">
        <v>15.15</v>
      </c>
      <c r="H746" s="13">
        <f t="shared" si="59"/>
        <v>6.644518272425225E-3</v>
      </c>
      <c r="I746" s="7">
        <v>8.4719999999999995</v>
      </c>
      <c r="J746" s="13">
        <f t="shared" si="60"/>
        <v>9.4126057428808342E-3</v>
      </c>
      <c r="K746" s="8">
        <v>8.1999999999999993</v>
      </c>
      <c r="L746" s="13">
        <f t="shared" si="61"/>
        <v>1.9900497512437831E-2</v>
      </c>
      <c r="M746" s="12"/>
    </row>
    <row r="747" spans="2:13" x14ac:dyDescent="0.25">
      <c r="B747" s="15">
        <v>43006</v>
      </c>
      <c r="C747" s="6">
        <v>10328.5</v>
      </c>
      <c r="D747" s="13">
        <f t="shared" si="57"/>
        <v>-3.8962667206742891E-3</v>
      </c>
      <c r="E747" s="7">
        <v>11.725</v>
      </c>
      <c r="F747" s="13">
        <f t="shared" si="58"/>
        <v>-3.3999150021250253E-3</v>
      </c>
      <c r="G747" s="7">
        <v>15.23</v>
      </c>
      <c r="H747" s="13">
        <f t="shared" si="59"/>
        <v>5.2805280528052849E-3</v>
      </c>
      <c r="I747" s="7">
        <v>8.3330000000000002</v>
      </c>
      <c r="J747" s="13">
        <f t="shared" si="60"/>
        <v>-1.6406987724268102E-2</v>
      </c>
      <c r="K747" s="8">
        <v>8.2940000000000005</v>
      </c>
      <c r="L747" s="13">
        <f t="shared" si="61"/>
        <v>1.1463414634146489E-2</v>
      </c>
      <c r="M747" s="12"/>
    </row>
    <row r="748" spans="2:13" x14ac:dyDescent="0.25">
      <c r="B748" s="15">
        <v>43007</v>
      </c>
      <c r="C748" s="6">
        <v>10381.5</v>
      </c>
      <c r="D748" s="13">
        <f t="shared" si="57"/>
        <v>5.1314324442077747E-3</v>
      </c>
      <c r="E748" s="7">
        <v>11.72</v>
      </c>
      <c r="F748" s="13">
        <f t="shared" si="58"/>
        <v>-4.2643923240929686E-4</v>
      </c>
      <c r="G748" s="7">
        <v>15.25</v>
      </c>
      <c r="H748" s="13">
        <f t="shared" si="59"/>
        <v>1.3131976362442267E-3</v>
      </c>
      <c r="I748" s="7">
        <v>8.3940000000000001</v>
      </c>
      <c r="J748" s="13">
        <f t="shared" si="60"/>
        <v>7.3202928117124619E-3</v>
      </c>
      <c r="K748" s="8">
        <v>8.2200000000000006</v>
      </c>
      <c r="L748" s="13">
        <f t="shared" si="61"/>
        <v>-8.9221123703882126E-3</v>
      </c>
      <c r="M748" s="12"/>
    </row>
    <row r="749" spans="2:13" x14ac:dyDescent="0.25">
      <c r="B749" s="15">
        <v>43010</v>
      </c>
      <c r="C749" s="6">
        <v>10255.700000000001</v>
      </c>
      <c r="D749" s="13">
        <f t="shared" si="57"/>
        <v>-1.2117709386890071E-2</v>
      </c>
      <c r="E749" s="7">
        <v>11.58</v>
      </c>
      <c r="F749" s="13">
        <f t="shared" si="58"/>
        <v>-1.1945392491467624E-2</v>
      </c>
      <c r="G749" s="7">
        <v>15.065</v>
      </c>
      <c r="H749" s="13">
        <f t="shared" si="59"/>
        <v>-1.213114754098364E-2</v>
      </c>
      <c r="I749" s="7">
        <v>8.3000000000000007</v>
      </c>
      <c r="J749" s="13">
        <f t="shared" si="60"/>
        <v>-1.1198475101262737E-2</v>
      </c>
      <c r="K749" s="8">
        <v>8</v>
      </c>
      <c r="L749" s="13">
        <f t="shared" si="61"/>
        <v>-2.6763990267639978E-2</v>
      </c>
      <c r="M749" s="12"/>
    </row>
    <row r="750" spans="2:13" x14ac:dyDescent="0.25">
      <c r="B750" s="15">
        <v>43011</v>
      </c>
      <c r="C750" s="6">
        <v>10257.5</v>
      </c>
      <c r="D750" s="13">
        <f t="shared" si="57"/>
        <v>1.7551215421660854E-4</v>
      </c>
      <c r="E750" s="7">
        <v>11.48</v>
      </c>
      <c r="F750" s="13">
        <f t="shared" si="58"/>
        <v>-8.6355785837650811E-3</v>
      </c>
      <c r="G750" s="7">
        <v>15</v>
      </c>
      <c r="H750" s="13">
        <f t="shared" si="59"/>
        <v>-4.3146365748423171E-3</v>
      </c>
      <c r="I750" s="7">
        <v>8.2970000000000006</v>
      </c>
      <c r="J750" s="13">
        <f t="shared" si="60"/>
        <v>-3.6144578313254379E-4</v>
      </c>
      <c r="K750" s="8">
        <v>8.0500000000000007</v>
      </c>
      <c r="L750" s="13">
        <f t="shared" si="61"/>
        <v>6.2500000000000888E-3</v>
      </c>
      <c r="M750" s="12"/>
    </row>
    <row r="751" spans="2:13" x14ac:dyDescent="0.25">
      <c r="B751" s="15">
        <v>43012</v>
      </c>
      <c r="C751" s="6">
        <v>9964.9</v>
      </c>
      <c r="D751" s="13">
        <f t="shared" si="57"/>
        <v>-2.8525469168900839E-2</v>
      </c>
      <c r="E751" s="7">
        <v>11.015000000000001</v>
      </c>
      <c r="F751" s="13">
        <f t="shared" si="58"/>
        <v>-4.0505226480836223E-2</v>
      </c>
      <c r="G751" s="7">
        <v>14.75</v>
      </c>
      <c r="H751" s="13">
        <f t="shared" si="59"/>
        <v>-1.6666666666666666E-2</v>
      </c>
      <c r="I751" s="7">
        <v>7.84</v>
      </c>
      <c r="J751" s="13">
        <f t="shared" si="60"/>
        <v>-5.5080149451609099E-2</v>
      </c>
      <c r="K751" s="8">
        <v>7.93</v>
      </c>
      <c r="L751" s="13">
        <f t="shared" si="61"/>
        <v>-1.4906832298136769E-2</v>
      </c>
      <c r="M751" s="12"/>
    </row>
    <row r="752" spans="2:13" x14ac:dyDescent="0.25">
      <c r="B752" s="15">
        <v>43013</v>
      </c>
      <c r="C752" s="6">
        <v>10214.700000000001</v>
      </c>
      <c r="D752" s="13">
        <f t="shared" si="57"/>
        <v>2.5067988640126954E-2</v>
      </c>
      <c r="E752" s="7">
        <v>11.095000000000001</v>
      </c>
      <c r="F752" s="13">
        <f t="shared" si="58"/>
        <v>7.2628234226055442E-3</v>
      </c>
      <c r="G752" s="7">
        <v>14.73</v>
      </c>
      <c r="H752" s="13">
        <f t="shared" si="59"/>
        <v>-1.3559322033898015E-3</v>
      </c>
      <c r="I752" s="7">
        <v>7.86</v>
      </c>
      <c r="J752" s="13">
        <f t="shared" si="60"/>
        <v>2.5510204081633241E-3</v>
      </c>
      <c r="K752" s="8">
        <v>8.2710000000000008</v>
      </c>
      <c r="L752" s="13">
        <f t="shared" si="61"/>
        <v>4.3001261034048055E-2</v>
      </c>
      <c r="M752" s="12"/>
    </row>
    <row r="753" spans="2:13" x14ac:dyDescent="0.25">
      <c r="B753" s="15">
        <v>43014</v>
      </c>
      <c r="C753" s="6">
        <v>10185.5</v>
      </c>
      <c r="D753" s="13">
        <f t="shared" si="57"/>
        <v>-2.8586253144978046E-3</v>
      </c>
      <c r="E753" s="7">
        <v>11.04</v>
      </c>
      <c r="F753" s="13">
        <f t="shared" si="58"/>
        <v>-4.9571879224877416E-3</v>
      </c>
      <c r="G753" s="7">
        <v>14.73</v>
      </c>
      <c r="H753" s="13">
        <f t="shared" si="59"/>
        <v>0</v>
      </c>
      <c r="I753" s="7">
        <v>7.75</v>
      </c>
      <c r="J753" s="13">
        <f t="shared" si="60"/>
        <v>-1.3994910941475867E-2</v>
      </c>
      <c r="K753" s="8">
        <v>8.0500000000000007</v>
      </c>
      <c r="L753" s="13">
        <f t="shared" si="61"/>
        <v>-2.6719864587111602E-2</v>
      </c>
      <c r="M753" s="12"/>
    </row>
    <row r="754" spans="2:13" x14ac:dyDescent="0.25">
      <c r="B754" s="15">
        <v>43017</v>
      </c>
      <c r="C754" s="6">
        <v>10236</v>
      </c>
      <c r="D754" s="13">
        <f t="shared" si="57"/>
        <v>4.9580285700260174E-3</v>
      </c>
      <c r="E754" s="7">
        <v>11.18</v>
      </c>
      <c r="F754" s="13">
        <f t="shared" si="58"/>
        <v>1.2681159420289908E-2</v>
      </c>
      <c r="G754" s="7">
        <v>14.8</v>
      </c>
      <c r="H754" s="13">
        <f t="shared" si="59"/>
        <v>4.7522063815343026E-3</v>
      </c>
      <c r="I754" s="7">
        <v>7.952</v>
      </c>
      <c r="J754" s="13">
        <f t="shared" si="60"/>
        <v>2.6064516129032253E-2</v>
      </c>
      <c r="K754" s="8">
        <v>8.1869999999999994</v>
      </c>
      <c r="L754" s="13">
        <f t="shared" si="61"/>
        <v>1.7018633540372505E-2</v>
      </c>
      <c r="M754" s="12"/>
    </row>
    <row r="755" spans="2:13" x14ac:dyDescent="0.25">
      <c r="B755" s="15">
        <v>43018</v>
      </c>
      <c r="C755" s="6">
        <v>10142.299999999999</v>
      </c>
      <c r="D755" s="13">
        <f t="shared" si="57"/>
        <v>-9.1539663931223848E-3</v>
      </c>
      <c r="E755" s="7">
        <v>11.08</v>
      </c>
      <c r="F755" s="13">
        <f t="shared" si="58"/>
        <v>-8.9445438282647269E-3</v>
      </c>
      <c r="G755" s="7">
        <v>14.8</v>
      </c>
      <c r="H755" s="13">
        <f t="shared" si="59"/>
        <v>0</v>
      </c>
      <c r="I755" s="7">
        <v>7.7830000000000004</v>
      </c>
      <c r="J755" s="13">
        <f t="shared" si="60"/>
        <v>-2.1252515090543208E-2</v>
      </c>
      <c r="K755" s="8">
        <v>8.15</v>
      </c>
      <c r="L755" s="13">
        <f t="shared" si="61"/>
        <v>-4.5193599609135255E-3</v>
      </c>
    </row>
    <row r="756" spans="2:13" x14ac:dyDescent="0.25">
      <c r="B756" s="15">
        <v>43019</v>
      </c>
      <c r="C756" s="6">
        <v>10278.4</v>
      </c>
      <c r="D756" s="13">
        <f t="shared" si="57"/>
        <v>1.3419046961734555E-2</v>
      </c>
      <c r="E756" s="7">
        <v>11.19</v>
      </c>
      <c r="F756" s="13">
        <f t="shared" si="58"/>
        <v>9.9277978339349666E-3</v>
      </c>
      <c r="G756" s="7">
        <v>15.095000000000001</v>
      </c>
      <c r="H756" s="13">
        <f t="shared" si="59"/>
        <v>1.9932432432432427E-2</v>
      </c>
      <c r="I756" s="7">
        <v>7.9729999999999999</v>
      </c>
      <c r="J756" s="13">
        <f t="shared" si="60"/>
        <v>2.4412180393164524E-2</v>
      </c>
      <c r="K756" s="8">
        <v>8.2750000000000004</v>
      </c>
      <c r="L756" s="13">
        <f t="shared" si="61"/>
        <v>1.5337423312883436E-2</v>
      </c>
      <c r="M756" s="12"/>
    </row>
    <row r="757" spans="2:13" x14ac:dyDescent="0.25">
      <c r="B757" s="15">
        <v>43020</v>
      </c>
      <c r="C757" s="6">
        <v>10275.9</v>
      </c>
      <c r="D757" s="13">
        <f t="shared" si="57"/>
        <v>-2.4322851805728518E-4</v>
      </c>
      <c r="E757" s="7">
        <v>11.22</v>
      </c>
      <c r="F757" s="13">
        <f t="shared" si="58"/>
        <v>2.6809651474531846E-3</v>
      </c>
      <c r="G757" s="7">
        <v>15.105</v>
      </c>
      <c r="H757" s="13">
        <f t="shared" si="59"/>
        <v>6.6247101689299675E-4</v>
      </c>
      <c r="I757" s="7">
        <v>8.0399999999999991</v>
      </c>
      <c r="J757" s="13">
        <f t="shared" si="60"/>
        <v>8.4033613445377246E-3</v>
      </c>
      <c r="K757" s="8">
        <v>8.2840000000000007</v>
      </c>
      <c r="L757" s="13">
        <f t="shared" si="61"/>
        <v>1.0876132930514007E-3</v>
      </c>
      <c r="M757" s="12"/>
    </row>
    <row r="758" spans="2:13" x14ac:dyDescent="0.25">
      <c r="B758" s="15">
        <v>43021</v>
      </c>
      <c r="C758" s="6">
        <v>10258</v>
      </c>
      <c r="D758" s="13">
        <f t="shared" si="57"/>
        <v>-1.7419398787453786E-3</v>
      </c>
      <c r="E758" s="7">
        <v>11.12</v>
      </c>
      <c r="F758" s="13">
        <f t="shared" si="58"/>
        <v>-8.9126559714796279E-3</v>
      </c>
      <c r="G758" s="7">
        <v>14.81</v>
      </c>
      <c r="H758" s="13">
        <f t="shared" si="59"/>
        <v>-1.9529956967891421E-2</v>
      </c>
      <c r="I758" s="7">
        <v>7.9779999999999998</v>
      </c>
      <c r="J758" s="13">
        <f t="shared" si="60"/>
        <v>-7.7114427860695764E-3</v>
      </c>
      <c r="K758" s="8">
        <v>8.1880000000000006</v>
      </c>
      <c r="L758" s="13">
        <f t="shared" si="61"/>
        <v>-1.1588604538870121E-2</v>
      </c>
      <c r="M758" s="12"/>
    </row>
    <row r="759" spans="2:13" x14ac:dyDescent="0.25">
      <c r="B759" s="15">
        <v>43024</v>
      </c>
      <c r="C759" s="6">
        <v>10181.4</v>
      </c>
      <c r="D759" s="13">
        <f t="shared" si="57"/>
        <v>-7.4673425619029409E-3</v>
      </c>
      <c r="E759" s="7">
        <v>11.19</v>
      </c>
      <c r="F759" s="13">
        <f t="shared" si="58"/>
        <v>6.2949640287770043E-3</v>
      </c>
      <c r="G759" s="7">
        <v>14.81</v>
      </c>
      <c r="H759" s="13">
        <f t="shared" si="59"/>
        <v>0</v>
      </c>
      <c r="I759" s="7">
        <v>8.0139999999999993</v>
      </c>
      <c r="J759" s="13">
        <f t="shared" si="60"/>
        <v>4.5124091250939571E-3</v>
      </c>
      <c r="K759" s="8">
        <v>8.3290000000000006</v>
      </c>
      <c r="L759" s="13">
        <f t="shared" si="61"/>
        <v>1.7220322423058133E-2</v>
      </c>
      <c r="M759" s="12"/>
    </row>
    <row r="760" spans="2:13" x14ac:dyDescent="0.25">
      <c r="B760" s="15">
        <v>43025</v>
      </c>
      <c r="C760" s="6">
        <v>10216.799999999999</v>
      </c>
      <c r="D760" s="13">
        <f t="shared" si="57"/>
        <v>3.4769285167069006E-3</v>
      </c>
      <c r="E760" s="7">
        <v>11.03</v>
      </c>
      <c r="F760" s="13">
        <f t="shared" si="58"/>
        <v>-1.4298480786416457E-2</v>
      </c>
      <c r="G760" s="7">
        <v>15.065</v>
      </c>
      <c r="H760" s="13">
        <f t="shared" si="59"/>
        <v>1.721809588116131E-2</v>
      </c>
      <c r="I760" s="7">
        <v>8.016</v>
      </c>
      <c r="J760" s="13">
        <f t="shared" si="60"/>
        <v>2.4956326428758022E-4</v>
      </c>
      <c r="K760" s="8">
        <v>8.2080000000000002</v>
      </c>
      <c r="L760" s="13">
        <f t="shared" si="61"/>
        <v>-1.4527554328250742E-2</v>
      </c>
      <c r="M760" s="12"/>
    </row>
    <row r="761" spans="2:13" x14ac:dyDescent="0.25">
      <c r="B761" s="15">
        <v>43026</v>
      </c>
      <c r="C761" s="6">
        <v>10273.4</v>
      </c>
      <c r="D761" s="13">
        <f t="shared" si="57"/>
        <v>5.539895074778832E-3</v>
      </c>
      <c r="E761" s="7">
        <v>11.09</v>
      </c>
      <c r="F761" s="13">
        <f t="shared" si="58"/>
        <v>5.4397098821396643E-3</v>
      </c>
      <c r="G761" s="7">
        <v>15.08</v>
      </c>
      <c r="H761" s="13">
        <f t="shared" si="59"/>
        <v>9.9568536342519538E-4</v>
      </c>
      <c r="I761" s="7">
        <v>8.0190000000000001</v>
      </c>
      <c r="J761" s="13">
        <f t="shared" si="60"/>
        <v>3.742514970060022E-4</v>
      </c>
      <c r="K761" s="8">
        <v>8.4</v>
      </c>
      <c r="L761" s="13">
        <f t="shared" si="61"/>
        <v>2.3391812865497096E-2</v>
      </c>
      <c r="M761" s="12"/>
    </row>
    <row r="762" spans="2:13" x14ac:dyDescent="0.25">
      <c r="B762" s="15">
        <v>43027</v>
      </c>
      <c r="C762" s="6">
        <v>10197.5</v>
      </c>
      <c r="D762" s="13">
        <f t="shared" si="57"/>
        <v>-7.3880117585219734E-3</v>
      </c>
      <c r="E762" s="7">
        <v>10.96</v>
      </c>
      <c r="F762" s="13">
        <f t="shared" si="58"/>
        <v>-1.1722272317402976E-2</v>
      </c>
      <c r="G762" s="7">
        <v>14.635</v>
      </c>
      <c r="H762" s="13">
        <f t="shared" si="59"/>
        <v>-2.9509283819628664E-2</v>
      </c>
      <c r="I762" s="7">
        <v>7.83</v>
      </c>
      <c r="J762" s="13">
        <f t="shared" si="60"/>
        <v>-2.3569023569023576E-2</v>
      </c>
      <c r="K762" s="8">
        <v>8.2050000000000001</v>
      </c>
      <c r="L762" s="13">
        <f t="shared" si="61"/>
        <v>-2.3214285714285746E-2</v>
      </c>
      <c r="M762" s="12"/>
    </row>
    <row r="763" spans="2:13" x14ac:dyDescent="0.25">
      <c r="B763" s="15">
        <v>43028</v>
      </c>
      <c r="C763" s="6">
        <v>10222.700000000001</v>
      </c>
      <c r="D763" s="13">
        <f t="shared" si="57"/>
        <v>2.4711939200785221E-3</v>
      </c>
      <c r="E763" s="7">
        <v>10.824999999999999</v>
      </c>
      <c r="F763" s="13">
        <f t="shared" si="58"/>
        <v>-1.2317518248175324E-2</v>
      </c>
      <c r="G763" s="7">
        <v>14.18</v>
      </c>
      <c r="H763" s="13">
        <f t="shared" si="59"/>
        <v>-3.1089853091902979E-2</v>
      </c>
      <c r="I763" s="7">
        <v>7.71</v>
      </c>
      <c r="J763" s="13">
        <f t="shared" si="60"/>
        <v>-1.5325670498084304E-2</v>
      </c>
      <c r="K763" s="8">
        <v>8.16</v>
      </c>
      <c r="L763" s="13">
        <f t="shared" si="61"/>
        <v>-5.4844606946983458E-3</v>
      </c>
      <c r="M763" s="12"/>
    </row>
    <row r="764" spans="2:13" x14ac:dyDescent="0.25">
      <c r="B764" s="15">
        <v>43031</v>
      </c>
      <c r="C764" s="6">
        <v>10161.4</v>
      </c>
      <c r="D764" s="13">
        <f t="shared" si="57"/>
        <v>-5.9964588611620302E-3</v>
      </c>
      <c r="E764" s="7">
        <v>10.86</v>
      </c>
      <c r="F764" s="13">
        <f t="shared" si="58"/>
        <v>3.2332563510392744E-3</v>
      </c>
      <c r="G764" s="7">
        <v>14.05</v>
      </c>
      <c r="H764" s="13">
        <f t="shared" si="59"/>
        <v>-9.1678420310295494E-3</v>
      </c>
      <c r="I764" s="7">
        <v>7.6479999999999997</v>
      </c>
      <c r="J764" s="13">
        <f t="shared" si="60"/>
        <v>-8.0415045395590499E-3</v>
      </c>
      <c r="K764" s="8">
        <v>8.14</v>
      </c>
      <c r="L764" s="13">
        <f t="shared" si="61"/>
        <v>-2.4509803921568107E-3</v>
      </c>
      <c r="M764" s="12"/>
    </row>
    <row r="765" spans="2:13" x14ac:dyDescent="0.25">
      <c r="B765" s="15">
        <v>43032</v>
      </c>
      <c r="C765" s="6">
        <v>10205.700000000001</v>
      </c>
      <c r="D765" s="13">
        <f t="shared" si="57"/>
        <v>4.3596354832996526E-3</v>
      </c>
      <c r="E765" s="7">
        <v>10.74</v>
      </c>
      <c r="F765" s="13">
        <f t="shared" si="58"/>
        <v>-1.1049723756906006E-2</v>
      </c>
      <c r="G765" s="7">
        <v>14.055</v>
      </c>
      <c r="H765" s="13">
        <f t="shared" si="59"/>
        <v>3.5587188612092561E-4</v>
      </c>
      <c r="I765" s="7">
        <v>7.5880000000000001</v>
      </c>
      <c r="J765" s="13">
        <f t="shared" si="60"/>
        <v>-7.8451882845187778E-3</v>
      </c>
      <c r="K765" s="8">
        <v>8.15</v>
      </c>
      <c r="L765" s="13">
        <f t="shared" si="61"/>
        <v>1.2285012285012022E-3</v>
      </c>
      <c r="M765" s="12"/>
    </row>
    <row r="766" spans="2:13" x14ac:dyDescent="0.25">
      <c r="B766" s="15">
        <v>43033</v>
      </c>
      <c r="C766" s="6">
        <v>10153.299999999999</v>
      </c>
      <c r="D766" s="13">
        <f t="shared" si="57"/>
        <v>-5.1343856864302746E-3</v>
      </c>
      <c r="E766" s="7">
        <v>10.6</v>
      </c>
      <c r="F766" s="13">
        <f t="shared" si="58"/>
        <v>-1.3035381750465602E-2</v>
      </c>
      <c r="G766" s="7">
        <v>14</v>
      </c>
      <c r="H766" s="13">
        <f t="shared" si="59"/>
        <v>-3.9131981501244906E-3</v>
      </c>
      <c r="I766" s="7">
        <v>7.5010000000000003</v>
      </c>
      <c r="J766" s="13">
        <f t="shared" si="60"/>
        <v>-1.1465471797575085E-2</v>
      </c>
      <c r="K766" s="8">
        <v>8.0500000000000007</v>
      </c>
      <c r="L766" s="13">
        <f t="shared" si="61"/>
        <v>-1.2269938650306704E-2</v>
      </c>
      <c r="M766" s="12"/>
    </row>
    <row r="767" spans="2:13" x14ac:dyDescent="0.25">
      <c r="B767" s="15">
        <v>43034</v>
      </c>
      <c r="C767" s="6">
        <v>10347.799999999999</v>
      </c>
      <c r="D767" s="13">
        <f t="shared" si="57"/>
        <v>1.9156333408842447E-2</v>
      </c>
      <c r="E767" s="7">
        <v>10.89</v>
      </c>
      <c r="F767" s="13">
        <f t="shared" si="58"/>
        <v>2.7358490566037823E-2</v>
      </c>
      <c r="G767" s="7">
        <v>14.39</v>
      </c>
      <c r="H767" s="13">
        <f t="shared" si="59"/>
        <v>2.7857142857142896E-2</v>
      </c>
      <c r="I767" s="7">
        <v>7.835</v>
      </c>
      <c r="J767" s="13">
        <f t="shared" si="60"/>
        <v>4.4527396347153664E-2</v>
      </c>
      <c r="K767" s="8">
        <v>8.0399999999999991</v>
      </c>
      <c r="L767" s="13">
        <f t="shared" si="61"/>
        <v>-1.2422360248449146E-3</v>
      </c>
      <c r="M767" s="12"/>
    </row>
    <row r="768" spans="2:13" x14ac:dyDescent="0.25">
      <c r="B768" s="15">
        <v>43035</v>
      </c>
      <c r="C768" s="6">
        <v>10197.5</v>
      </c>
      <c r="D768" s="13">
        <f t="shared" si="57"/>
        <v>-1.4524826533176065E-2</v>
      </c>
      <c r="E768" s="7">
        <v>10.72</v>
      </c>
      <c r="F768" s="13">
        <f t="shared" si="58"/>
        <v>-1.561065197428833E-2</v>
      </c>
      <c r="G768" s="7">
        <v>14.03</v>
      </c>
      <c r="H768" s="13">
        <f t="shared" si="59"/>
        <v>-2.5017373175816621E-2</v>
      </c>
      <c r="I768" s="7">
        <v>7.65</v>
      </c>
      <c r="J768" s="13">
        <f t="shared" si="60"/>
        <v>-2.3611997447351579E-2</v>
      </c>
      <c r="K768" s="8">
        <v>7.95</v>
      </c>
      <c r="L768" s="13">
        <f t="shared" si="61"/>
        <v>-1.1194029850746141E-2</v>
      </c>
      <c r="M768" s="12"/>
    </row>
    <row r="769" spans="2:13" x14ac:dyDescent="0.25">
      <c r="B769" s="15">
        <v>43038</v>
      </c>
      <c r="C769" s="6">
        <v>10446</v>
      </c>
      <c r="D769" s="13">
        <f t="shared" si="57"/>
        <v>2.4368717822995833E-2</v>
      </c>
      <c r="E769" s="7">
        <v>11.125</v>
      </c>
      <c r="F769" s="13">
        <f t="shared" si="58"/>
        <v>3.7779850746268592E-2</v>
      </c>
      <c r="G769" s="7">
        <v>14.54</v>
      </c>
      <c r="H769" s="13">
        <f t="shared" si="59"/>
        <v>3.635067712045615E-2</v>
      </c>
      <c r="I769" s="7">
        <v>7.9930000000000003</v>
      </c>
      <c r="J769" s="13">
        <f t="shared" si="60"/>
        <v>4.4836601307189534E-2</v>
      </c>
      <c r="K769" s="8">
        <v>8.1790000000000003</v>
      </c>
      <c r="L769" s="13">
        <f t="shared" si="61"/>
        <v>2.8805031446540893E-2</v>
      </c>
      <c r="M769" s="12"/>
    </row>
    <row r="770" spans="2:13" x14ac:dyDescent="0.25">
      <c r="B770" s="15">
        <v>43039</v>
      </c>
      <c r="C770" s="6">
        <v>10523.5</v>
      </c>
      <c r="D770" s="13">
        <f t="shared" si="57"/>
        <v>7.4191077924564428E-3</v>
      </c>
      <c r="E770" s="7">
        <v>11.33</v>
      </c>
      <c r="F770" s="13">
        <f t="shared" si="58"/>
        <v>1.8426966292134837E-2</v>
      </c>
      <c r="G770" s="7">
        <v>14.805</v>
      </c>
      <c r="H770" s="13">
        <f t="shared" si="59"/>
        <v>1.8225584594222875E-2</v>
      </c>
      <c r="I770" s="7">
        <v>8.1690000000000005</v>
      </c>
      <c r="J770" s="13">
        <f t="shared" si="60"/>
        <v>2.2019266858501207E-2</v>
      </c>
      <c r="K770" s="8">
        <v>8.4239999999999995</v>
      </c>
      <c r="L770" s="13">
        <f t="shared" si="61"/>
        <v>2.995476219586737E-2</v>
      </c>
      <c r="M770" s="12"/>
    </row>
    <row r="771" spans="2:13" x14ac:dyDescent="0.25">
      <c r="B771" s="15">
        <v>43040</v>
      </c>
      <c r="C771" s="6">
        <v>10506.7</v>
      </c>
      <c r="D771" s="13">
        <f t="shared" si="57"/>
        <v>-1.5964270442342635E-3</v>
      </c>
      <c r="E771" s="7">
        <v>11.19</v>
      </c>
      <c r="F771" s="13">
        <f t="shared" si="58"/>
        <v>-1.2356575463371629E-2</v>
      </c>
      <c r="G771" s="7">
        <v>14.66</v>
      </c>
      <c r="H771" s="13">
        <f t="shared" si="59"/>
        <v>-9.793988517392745E-3</v>
      </c>
      <c r="I771" s="7">
        <v>8.1219999999999999</v>
      </c>
      <c r="J771" s="13">
        <f t="shared" si="60"/>
        <v>-5.7534581956176518E-3</v>
      </c>
      <c r="K771" s="8">
        <v>8.2200000000000006</v>
      </c>
      <c r="L771" s="13">
        <f t="shared" si="61"/>
        <v>-2.4216524216524083E-2</v>
      </c>
      <c r="M771" s="12"/>
    </row>
    <row r="772" spans="2:13" x14ac:dyDescent="0.25">
      <c r="B772" s="15">
        <v>43041</v>
      </c>
      <c r="C772" s="6">
        <v>10457.799999999999</v>
      </c>
      <c r="D772" s="13">
        <f t="shared" si="57"/>
        <v>-4.6541730514815735E-3</v>
      </c>
      <c r="E772" s="7">
        <v>11.06</v>
      </c>
      <c r="F772" s="13">
        <f t="shared" si="58"/>
        <v>-1.1617515638963271E-2</v>
      </c>
      <c r="G772" s="7">
        <v>14.58</v>
      </c>
      <c r="H772" s="13">
        <f t="shared" si="59"/>
        <v>-5.4570259208731285E-3</v>
      </c>
      <c r="I772" s="7">
        <v>7.9550000000000001</v>
      </c>
      <c r="J772" s="13">
        <f t="shared" si="60"/>
        <v>-2.0561438069441003E-2</v>
      </c>
      <c r="K772" s="8">
        <v>8.26</v>
      </c>
      <c r="L772" s="13">
        <f t="shared" si="61"/>
        <v>4.8661800486616965E-3</v>
      </c>
      <c r="M772" s="12"/>
    </row>
    <row r="773" spans="2:13" x14ac:dyDescent="0.25">
      <c r="B773" s="15">
        <v>43042</v>
      </c>
      <c r="C773" s="6">
        <v>10357.799999999999</v>
      </c>
      <c r="D773" s="13">
        <f t="shared" si="57"/>
        <v>-9.5622406242230687E-3</v>
      </c>
      <c r="E773" s="7">
        <v>11.09</v>
      </c>
      <c r="F773" s="13">
        <f t="shared" si="58"/>
        <v>2.7124773960216417E-3</v>
      </c>
      <c r="G773" s="7">
        <v>14.734999999999999</v>
      </c>
      <c r="H773" s="13">
        <f t="shared" si="59"/>
        <v>1.0631001371742069E-2</v>
      </c>
      <c r="I773" s="7">
        <v>7.9960000000000004</v>
      </c>
      <c r="J773" s="13">
        <f t="shared" si="60"/>
        <v>5.1539912005028748E-3</v>
      </c>
      <c r="K773" s="8">
        <v>8.1959999999999997</v>
      </c>
      <c r="L773" s="13">
        <f t="shared" si="61"/>
        <v>-7.748184019370467E-3</v>
      </c>
      <c r="M773" s="12"/>
    </row>
    <row r="774" spans="2:13" x14ac:dyDescent="0.25">
      <c r="B774" s="15">
        <v>43045</v>
      </c>
      <c r="C774" s="6">
        <v>10316.5</v>
      </c>
      <c r="D774" s="13">
        <f t="shared" si="57"/>
        <v>-3.9873332174785456E-3</v>
      </c>
      <c r="E774" s="7">
        <v>11</v>
      </c>
      <c r="F774" s="13">
        <f t="shared" si="58"/>
        <v>-8.115419296663649E-3</v>
      </c>
      <c r="G774" s="7">
        <v>14.53</v>
      </c>
      <c r="H774" s="13">
        <f t="shared" si="59"/>
        <v>-1.391245334238209E-2</v>
      </c>
      <c r="I774" s="7">
        <v>7.9720000000000004</v>
      </c>
      <c r="J774" s="13">
        <f t="shared" si="60"/>
        <v>-3.0015007503751902E-3</v>
      </c>
      <c r="K774" s="8">
        <v>8.1750000000000007</v>
      </c>
      <c r="L774" s="13">
        <f t="shared" si="61"/>
        <v>-2.5622254758417545E-3</v>
      </c>
      <c r="M774" s="12"/>
    </row>
    <row r="775" spans="2:13" x14ac:dyDescent="0.25">
      <c r="B775" s="15">
        <v>43046</v>
      </c>
      <c r="C775" s="6">
        <v>10230.700000000001</v>
      </c>
      <c r="D775" s="13">
        <f t="shared" si="57"/>
        <v>-8.31677409974306E-3</v>
      </c>
      <c r="E775" s="7">
        <v>10.945</v>
      </c>
      <c r="F775" s="13">
        <f t="shared" si="58"/>
        <v>-4.9999999999999741E-3</v>
      </c>
      <c r="G775" s="7">
        <v>14.585000000000001</v>
      </c>
      <c r="H775" s="13">
        <f t="shared" si="59"/>
        <v>3.7852718513421537E-3</v>
      </c>
      <c r="I775" s="7">
        <v>7.9240000000000004</v>
      </c>
      <c r="J775" s="13">
        <f t="shared" si="60"/>
        <v>-6.0210737581535426E-3</v>
      </c>
      <c r="K775" s="8">
        <v>8.1999999999999993</v>
      </c>
      <c r="L775" s="13">
        <f t="shared" si="61"/>
        <v>3.0581039755349939E-3</v>
      </c>
      <c r="M775" s="12"/>
    </row>
    <row r="776" spans="2:13" x14ac:dyDescent="0.25">
      <c r="B776" s="15">
        <v>43047</v>
      </c>
      <c r="C776" s="6">
        <v>10228.700000000001</v>
      </c>
      <c r="D776" s="13">
        <f t="shared" si="57"/>
        <v>-1.9549004466947519E-4</v>
      </c>
      <c r="E776" s="7">
        <v>11.02</v>
      </c>
      <c r="F776" s="13">
        <f t="shared" si="58"/>
        <v>6.8524440383736212E-3</v>
      </c>
      <c r="G776" s="7">
        <v>14.52</v>
      </c>
      <c r="H776" s="13">
        <f t="shared" si="59"/>
        <v>-4.4566335275969338E-3</v>
      </c>
      <c r="I776" s="7">
        <v>7.85</v>
      </c>
      <c r="J776" s="13">
        <f t="shared" si="60"/>
        <v>-9.3387178192832817E-3</v>
      </c>
      <c r="K776" s="8">
        <v>8.1259999999999994</v>
      </c>
      <c r="L776" s="13">
        <f t="shared" si="61"/>
        <v>-9.024390243902421E-3</v>
      </c>
      <c r="M776" s="12"/>
    </row>
    <row r="777" spans="2:13" x14ac:dyDescent="0.25">
      <c r="B777" s="15">
        <v>43048</v>
      </c>
      <c r="C777" s="6">
        <v>10141.1</v>
      </c>
      <c r="D777" s="13">
        <f t="shared" si="57"/>
        <v>-8.5641381602745564E-3</v>
      </c>
      <c r="E777" s="7">
        <v>10.95</v>
      </c>
      <c r="F777" s="13">
        <f t="shared" si="58"/>
        <v>-6.3520871143375943E-3</v>
      </c>
      <c r="G777" s="7">
        <v>14.5</v>
      </c>
      <c r="H777" s="13">
        <f t="shared" si="59"/>
        <v>-1.37741046831953E-3</v>
      </c>
      <c r="I777" s="7">
        <v>7.73</v>
      </c>
      <c r="J777" s="13">
        <f t="shared" si="60"/>
        <v>-1.5286624203821557E-2</v>
      </c>
      <c r="K777" s="8">
        <v>8.07</v>
      </c>
      <c r="L777" s="13">
        <f t="shared" si="61"/>
        <v>-6.8914595126752607E-3</v>
      </c>
      <c r="M777" s="12"/>
    </row>
    <row r="778" spans="2:13" x14ac:dyDescent="0.25">
      <c r="B778" s="15">
        <v>43049</v>
      </c>
      <c r="C778" s="6">
        <v>10092.700000000001</v>
      </c>
      <c r="D778" s="13">
        <f t="shared" si="57"/>
        <v>-4.7726577984636412E-3</v>
      </c>
      <c r="E778" s="7">
        <v>10.935</v>
      </c>
      <c r="F778" s="13">
        <f t="shared" si="58"/>
        <v>-1.36986301369852E-3</v>
      </c>
      <c r="G778" s="7">
        <v>14.37</v>
      </c>
      <c r="H778" s="13">
        <f t="shared" si="59"/>
        <v>-8.9655172413793636E-3</v>
      </c>
      <c r="I778" s="7">
        <v>7.702</v>
      </c>
      <c r="J778" s="13">
        <f t="shared" si="60"/>
        <v>-3.6222509702458559E-3</v>
      </c>
      <c r="K778" s="8">
        <v>7.96</v>
      </c>
      <c r="L778" s="13">
        <f t="shared" si="61"/>
        <v>-1.3630731102850102E-2</v>
      </c>
      <c r="M778" s="12"/>
    </row>
    <row r="779" spans="2:13" x14ac:dyDescent="0.25">
      <c r="B779" s="15">
        <v>43052</v>
      </c>
      <c r="C779" s="6">
        <v>10049.9</v>
      </c>
      <c r="D779" s="13">
        <f t="shared" si="57"/>
        <v>-4.2406888146879519E-3</v>
      </c>
      <c r="E779" s="7">
        <v>11.01</v>
      </c>
      <c r="F779" s="13">
        <f t="shared" si="58"/>
        <v>6.8587105624142008E-3</v>
      </c>
      <c r="G779" s="7">
        <v>14.42</v>
      </c>
      <c r="H779" s="13">
        <f t="shared" si="59"/>
        <v>3.4794711203897503E-3</v>
      </c>
      <c r="I779" s="7">
        <v>7.52</v>
      </c>
      <c r="J779" s="13">
        <f t="shared" si="60"/>
        <v>-2.3630225915346713E-2</v>
      </c>
      <c r="K779" s="8">
        <v>8.0749999999999993</v>
      </c>
      <c r="L779" s="13">
        <f t="shared" si="61"/>
        <v>1.4447236180904438E-2</v>
      </c>
      <c r="M779" s="12"/>
    </row>
    <row r="780" spans="2:13" x14ac:dyDescent="0.25">
      <c r="B780" s="15">
        <v>43053</v>
      </c>
      <c r="C780" s="6">
        <v>9990.4</v>
      </c>
      <c r="D780" s="13">
        <f t="shared" si="57"/>
        <v>-5.9204569199693535E-3</v>
      </c>
      <c r="E780" s="7">
        <v>11.02</v>
      </c>
      <c r="F780" s="13">
        <f t="shared" si="58"/>
        <v>9.0826521344230583E-4</v>
      </c>
      <c r="G780" s="7">
        <v>14.59</v>
      </c>
      <c r="H780" s="13">
        <f t="shared" si="59"/>
        <v>1.1789181692094308E-2</v>
      </c>
      <c r="I780" s="7">
        <v>7.6239999999999997</v>
      </c>
      <c r="J780" s="13">
        <f t="shared" si="60"/>
        <v>1.3829787234042566E-2</v>
      </c>
      <c r="K780" s="8">
        <v>8.0960000000000001</v>
      </c>
      <c r="L780" s="13">
        <f t="shared" si="61"/>
        <v>2.6006191950465386E-3</v>
      </c>
    </row>
    <row r="781" spans="2:13" x14ac:dyDescent="0.25">
      <c r="B781" s="15">
        <v>43054</v>
      </c>
      <c r="C781" s="6">
        <v>10013.9</v>
      </c>
      <c r="D781" s="13">
        <f t="shared" si="57"/>
        <v>2.3522581678411276E-3</v>
      </c>
      <c r="E781" s="7">
        <v>11.095000000000001</v>
      </c>
      <c r="F781" s="13">
        <f t="shared" si="58"/>
        <v>6.8058076225046343E-3</v>
      </c>
      <c r="G781" s="7">
        <v>15</v>
      </c>
      <c r="H781" s="13">
        <f t="shared" si="59"/>
        <v>2.8101439342015089E-2</v>
      </c>
      <c r="I781" s="7">
        <v>7.5819999999999999</v>
      </c>
      <c r="J781" s="13">
        <f t="shared" si="60"/>
        <v>-5.508919202518339E-3</v>
      </c>
      <c r="K781" s="8">
        <v>8.2590000000000003</v>
      </c>
      <c r="L781" s="13">
        <f t="shared" si="61"/>
        <v>2.0133399209486199E-2</v>
      </c>
      <c r="M781" s="12"/>
    </row>
    <row r="782" spans="2:13" x14ac:dyDescent="0.25">
      <c r="B782" s="15">
        <v>43055</v>
      </c>
      <c r="C782" s="6">
        <v>10088.700000000001</v>
      </c>
      <c r="D782" s="13">
        <f t="shared" si="57"/>
        <v>7.469617232047563E-3</v>
      </c>
      <c r="E782" s="7">
        <v>11.215</v>
      </c>
      <c r="F782" s="13">
        <f t="shared" si="58"/>
        <v>1.081568273997289E-2</v>
      </c>
      <c r="G782" s="7">
        <v>15.18</v>
      </c>
      <c r="H782" s="13">
        <f t="shared" si="59"/>
        <v>1.1999999999999981E-2</v>
      </c>
      <c r="I782" s="7">
        <v>7.851</v>
      </c>
      <c r="J782" s="13">
        <f t="shared" si="60"/>
        <v>3.5478765497230301E-2</v>
      </c>
      <c r="K782" s="8">
        <v>8.1999999999999993</v>
      </c>
      <c r="L782" s="13">
        <f t="shared" si="61"/>
        <v>-7.143722000242287E-3</v>
      </c>
      <c r="M782" s="12"/>
    </row>
    <row r="783" spans="2:13" x14ac:dyDescent="0.25">
      <c r="B783" s="15">
        <v>43056</v>
      </c>
      <c r="C783" s="6">
        <v>10010.4</v>
      </c>
      <c r="D783" s="13">
        <f t="shared" si="57"/>
        <v>-7.761158523893176E-3</v>
      </c>
      <c r="E783" s="7">
        <v>11.17</v>
      </c>
      <c r="F783" s="13">
        <f t="shared" si="58"/>
        <v>-4.0124832813196549E-3</v>
      </c>
      <c r="G783" s="7">
        <v>15.2</v>
      </c>
      <c r="H783" s="13">
        <f t="shared" si="59"/>
        <v>1.3175230566534633E-3</v>
      </c>
      <c r="I783" s="7">
        <v>7.8390000000000004</v>
      </c>
      <c r="J783" s="13">
        <f t="shared" si="60"/>
        <v>-1.5284677111195473E-3</v>
      </c>
      <c r="K783" s="8">
        <v>8.1859999999999999</v>
      </c>
      <c r="L783" s="13">
        <f t="shared" si="61"/>
        <v>-1.7073170731706521E-3</v>
      </c>
      <c r="M783" s="12"/>
    </row>
    <row r="784" spans="2:13" x14ac:dyDescent="0.25">
      <c r="B784" s="15">
        <v>43059</v>
      </c>
      <c r="C784" s="6">
        <v>10025.5</v>
      </c>
      <c r="D784" s="13">
        <f t="shared" si="57"/>
        <v>1.5084312315192564E-3</v>
      </c>
      <c r="E784" s="7">
        <v>11.145</v>
      </c>
      <c r="F784" s="13">
        <f t="shared" si="58"/>
        <v>-2.2381378692927804E-3</v>
      </c>
      <c r="G784" s="7">
        <v>15.25</v>
      </c>
      <c r="H784" s="13">
        <f t="shared" si="59"/>
        <v>3.2894736842105734E-3</v>
      </c>
      <c r="I784" s="7">
        <v>7.8540000000000001</v>
      </c>
      <c r="J784" s="13">
        <f t="shared" si="60"/>
        <v>1.9135093761959024E-3</v>
      </c>
      <c r="K784" s="8">
        <v>8.18</v>
      </c>
      <c r="L784" s="13">
        <f t="shared" si="61"/>
        <v>-7.3295870999269823E-4</v>
      </c>
      <c r="M784" s="12"/>
    </row>
    <row r="785" spans="2:13" x14ac:dyDescent="0.25">
      <c r="B785" s="15">
        <v>43060</v>
      </c>
      <c r="C785" s="6">
        <v>9993.4</v>
      </c>
      <c r="D785" s="13">
        <f t="shared" si="57"/>
        <v>-3.2018353199342042E-3</v>
      </c>
      <c r="E785" s="7">
        <v>11.145</v>
      </c>
      <c r="F785" s="13">
        <f t="shared" si="58"/>
        <v>0</v>
      </c>
      <c r="G785" s="7">
        <v>15.25</v>
      </c>
      <c r="H785" s="13">
        <f t="shared" si="59"/>
        <v>0</v>
      </c>
      <c r="I785" s="7">
        <v>7.83</v>
      </c>
      <c r="J785" s="13">
        <f t="shared" si="60"/>
        <v>-3.0557677616501171E-3</v>
      </c>
      <c r="K785" s="8">
        <v>8.1609999999999996</v>
      </c>
      <c r="L785" s="13">
        <f t="shared" si="61"/>
        <v>-2.322738386308084E-3</v>
      </c>
      <c r="M785" s="12"/>
    </row>
    <row r="786" spans="2:13" x14ac:dyDescent="0.25">
      <c r="B786" s="15">
        <v>43061</v>
      </c>
      <c r="C786" s="6">
        <v>10013.9</v>
      </c>
      <c r="D786" s="13">
        <f t="shared" si="57"/>
        <v>2.0513538935697561E-3</v>
      </c>
      <c r="E786" s="7">
        <v>11.11</v>
      </c>
      <c r="F786" s="13">
        <f t="shared" si="58"/>
        <v>-3.1404217137730051E-3</v>
      </c>
      <c r="G786" s="7">
        <v>15.2</v>
      </c>
      <c r="H786" s="13">
        <f t="shared" si="59"/>
        <v>-3.2786885245902103E-3</v>
      </c>
      <c r="I786" s="7">
        <v>7.8179999999999996</v>
      </c>
      <c r="J786" s="13">
        <f t="shared" si="60"/>
        <v>-1.5325670498084873E-3</v>
      </c>
      <c r="K786" s="8">
        <v>8.1750000000000007</v>
      </c>
      <c r="L786" s="13">
        <f t="shared" si="61"/>
        <v>1.7154760446025149E-3</v>
      </c>
      <c r="M786" s="12"/>
    </row>
    <row r="787" spans="2:13" x14ac:dyDescent="0.25">
      <c r="B787" s="15">
        <v>43062</v>
      </c>
      <c r="C787" s="6">
        <v>10032.799999999999</v>
      </c>
      <c r="D787" s="13">
        <f>(C787-C786)/C786</f>
        <v>1.8873765466001894E-3</v>
      </c>
      <c r="E787" s="7">
        <v>11.11</v>
      </c>
      <c r="F787" s="13">
        <f t="shared" si="58"/>
        <v>0</v>
      </c>
      <c r="G787" s="7">
        <v>15</v>
      </c>
      <c r="H787" s="13">
        <f t="shared" si="59"/>
        <v>-1.3157894736842059E-2</v>
      </c>
      <c r="I787" s="7">
        <v>7.8760000000000003</v>
      </c>
      <c r="J787" s="13">
        <f t="shared" si="60"/>
        <v>7.4187771808647638E-3</v>
      </c>
      <c r="K787" s="8">
        <v>8.0950000000000006</v>
      </c>
      <c r="L787" s="13">
        <f t="shared" si="61"/>
        <v>-9.7859327217125463E-3</v>
      </c>
    </row>
    <row r="788" spans="2:13" x14ac:dyDescent="0.25">
      <c r="B788" s="15">
        <v>43063</v>
      </c>
      <c r="C788" s="6">
        <v>10053.5</v>
      </c>
      <c r="D788" s="13">
        <f t="shared" ref="D788:D851" si="62">(C788-C787)/C787</f>
        <v>2.0632325970816453E-3</v>
      </c>
      <c r="E788" s="7">
        <v>11.105</v>
      </c>
      <c r="F788" s="13">
        <f t="shared" si="58"/>
        <v>-4.5004500450036052E-4</v>
      </c>
      <c r="G788" s="7">
        <v>14.96</v>
      </c>
      <c r="H788" s="13">
        <f t="shared" si="59"/>
        <v>-2.6666666666666098E-3</v>
      </c>
      <c r="I788" s="7">
        <v>7.8650000000000002</v>
      </c>
      <c r="J788" s="13">
        <f t="shared" si="60"/>
        <v>-1.3966480446927527E-3</v>
      </c>
      <c r="K788" s="8">
        <v>8.1999999999999993</v>
      </c>
      <c r="L788" s="13">
        <f t="shared" si="61"/>
        <v>1.2970969734403785E-2</v>
      </c>
    </row>
    <row r="789" spans="2:13" x14ac:dyDescent="0.25">
      <c r="B789" s="15">
        <v>43066</v>
      </c>
      <c r="C789" s="6">
        <v>10063.1</v>
      </c>
      <c r="D789" s="13">
        <f t="shared" si="62"/>
        <v>9.5489133137716857E-4</v>
      </c>
      <c r="E789" s="7">
        <v>11.115</v>
      </c>
      <c r="F789" s="13">
        <f t="shared" ref="F789:F852" si="63">(E789-E788)/E788</f>
        <v>9.004952723998007E-4</v>
      </c>
      <c r="G789" s="7">
        <v>14.73</v>
      </c>
      <c r="H789" s="13">
        <f t="shared" ref="H789:H852" si="64">(G789-G788)/G788</f>
        <v>-1.5374331550802166E-2</v>
      </c>
      <c r="I789" s="7">
        <v>7.75</v>
      </c>
      <c r="J789" s="13">
        <f t="shared" ref="J789:J852" si="65">(I789-I788)/I788</f>
        <v>-1.4621741894469194E-2</v>
      </c>
      <c r="K789" s="8">
        <v>8.1999999999999993</v>
      </c>
      <c r="L789" s="13">
        <f t="shared" ref="L789:L852" si="66">(K789-K788)/K788</f>
        <v>0</v>
      </c>
    </row>
    <row r="790" spans="2:13" x14ac:dyDescent="0.25">
      <c r="B790" s="15">
        <v>43067</v>
      </c>
      <c r="C790" s="6">
        <v>10144.4</v>
      </c>
      <c r="D790" s="13">
        <f t="shared" si="62"/>
        <v>8.079021375122902E-3</v>
      </c>
      <c r="E790" s="7">
        <v>11.05</v>
      </c>
      <c r="F790" s="13">
        <f t="shared" si="63"/>
        <v>-5.8479532163742244E-3</v>
      </c>
      <c r="G790" s="7">
        <v>14.71</v>
      </c>
      <c r="H790" s="13">
        <f t="shared" si="64"/>
        <v>-1.3577732518669093E-3</v>
      </c>
      <c r="I790" s="7">
        <v>7.726</v>
      </c>
      <c r="J790" s="13">
        <f t="shared" si="65"/>
        <v>-3.09677419354839E-3</v>
      </c>
      <c r="K790" s="8">
        <v>8.1999999999999993</v>
      </c>
      <c r="L790" s="13">
        <f t="shared" si="66"/>
        <v>0</v>
      </c>
    </row>
    <row r="791" spans="2:13" x14ac:dyDescent="0.25">
      <c r="B791" s="15">
        <v>43068</v>
      </c>
      <c r="C791" s="6">
        <v>10267.700000000001</v>
      </c>
      <c r="D791" s="13">
        <f t="shared" si="62"/>
        <v>1.2154489176294418E-2</v>
      </c>
      <c r="E791" s="7">
        <v>10.975</v>
      </c>
      <c r="F791" s="13">
        <f t="shared" si="63"/>
        <v>-6.7873303167421779E-3</v>
      </c>
      <c r="G791" s="7">
        <v>14.695</v>
      </c>
      <c r="H791" s="13">
        <f t="shared" si="64"/>
        <v>-1.0197144799456539E-3</v>
      </c>
      <c r="I791" s="7">
        <v>7.7460000000000004</v>
      </c>
      <c r="J791" s="13">
        <f t="shared" si="65"/>
        <v>2.5886616619208466E-3</v>
      </c>
      <c r="K791" s="8">
        <v>8.3079999999999998</v>
      </c>
      <c r="L791" s="13">
        <f t="shared" si="66"/>
        <v>1.317073170731714E-2</v>
      </c>
    </row>
    <row r="792" spans="2:13" x14ac:dyDescent="0.25">
      <c r="B792" s="15">
        <v>43069</v>
      </c>
      <c r="C792" s="6">
        <v>10211</v>
      </c>
      <c r="D792" s="13">
        <f t="shared" si="62"/>
        <v>-5.5221714697547379E-3</v>
      </c>
      <c r="E792" s="7">
        <v>11.05</v>
      </c>
      <c r="F792" s="13">
        <f t="shared" si="63"/>
        <v>6.833712984054767E-3</v>
      </c>
      <c r="G792" s="7">
        <v>14.824999999999999</v>
      </c>
      <c r="H792" s="13">
        <f t="shared" si="64"/>
        <v>8.8465464443687643E-3</v>
      </c>
      <c r="I792" s="7">
        <v>7.9370000000000003</v>
      </c>
      <c r="J792" s="13">
        <f t="shared" si="65"/>
        <v>2.4657887942163673E-2</v>
      </c>
      <c r="K792" s="8">
        <v>8.4030000000000005</v>
      </c>
      <c r="L792" s="13">
        <f t="shared" si="66"/>
        <v>1.1434761675493578E-2</v>
      </c>
    </row>
    <row r="793" spans="2:13" x14ac:dyDescent="0.25">
      <c r="B793" s="15">
        <v>43070</v>
      </c>
      <c r="C793" s="6">
        <v>10085</v>
      </c>
      <c r="D793" s="13">
        <f t="shared" si="62"/>
        <v>-1.2339633728332191E-2</v>
      </c>
      <c r="E793" s="7">
        <v>11.005000000000001</v>
      </c>
      <c r="F793" s="13">
        <f t="shared" si="63"/>
        <v>-4.0723981900452422E-3</v>
      </c>
      <c r="G793" s="7">
        <v>14.96</v>
      </c>
      <c r="H793" s="13">
        <f t="shared" si="64"/>
        <v>9.106239460371101E-3</v>
      </c>
      <c r="I793" s="7">
        <v>8</v>
      </c>
      <c r="J793" s="13">
        <f t="shared" si="65"/>
        <v>7.9375078745117459E-3</v>
      </c>
      <c r="K793" s="8">
        <v>8.3219999999999992</v>
      </c>
      <c r="L793" s="13">
        <f t="shared" si="66"/>
        <v>-9.6394144948234312E-3</v>
      </c>
    </row>
    <row r="794" spans="2:13" x14ac:dyDescent="0.25">
      <c r="B794" s="15">
        <v>43073</v>
      </c>
      <c r="C794" s="6">
        <v>10208.6</v>
      </c>
      <c r="D794" s="13">
        <f t="shared" si="62"/>
        <v>1.225582548339121E-2</v>
      </c>
      <c r="E794" s="7">
        <v>11.05</v>
      </c>
      <c r="F794" s="13">
        <f t="shared" si="63"/>
        <v>4.0890504316219833E-3</v>
      </c>
      <c r="G794" s="7">
        <v>14.97</v>
      </c>
      <c r="H794" s="13">
        <f t="shared" si="64"/>
        <v>6.6844919786094832E-4</v>
      </c>
      <c r="I794" s="7">
        <v>8.0869999999999997</v>
      </c>
      <c r="J794" s="13">
        <f t="shared" si="65"/>
        <v>1.0874999999999968E-2</v>
      </c>
      <c r="K794" s="8">
        <v>8.5630000000000006</v>
      </c>
      <c r="L794" s="13">
        <f t="shared" si="66"/>
        <v>2.8959384763278233E-2</v>
      </c>
    </row>
    <row r="795" spans="2:13" x14ac:dyDescent="0.25">
      <c r="B795" s="15">
        <v>43074</v>
      </c>
      <c r="C795" s="6">
        <v>10211.299999999999</v>
      </c>
      <c r="D795" s="13">
        <f t="shared" si="62"/>
        <v>2.644828869775394E-4</v>
      </c>
      <c r="E795" s="7">
        <v>11.135</v>
      </c>
      <c r="F795" s="13">
        <f t="shared" si="63"/>
        <v>7.6923076923076086E-3</v>
      </c>
      <c r="G795" s="7">
        <v>15.15</v>
      </c>
      <c r="H795" s="13">
        <f t="shared" si="64"/>
        <v>1.2024048096192366E-2</v>
      </c>
      <c r="I795" s="7">
        <v>8.3000000000000007</v>
      </c>
      <c r="J795" s="13">
        <f t="shared" si="65"/>
        <v>2.6338568072214786E-2</v>
      </c>
      <c r="K795" s="8">
        <v>8.69</v>
      </c>
      <c r="L795" s="13">
        <f t="shared" si="66"/>
        <v>1.4831250729884256E-2</v>
      </c>
    </row>
    <row r="796" spans="2:13" x14ac:dyDescent="0.25">
      <c r="B796" s="15">
        <v>43075</v>
      </c>
      <c r="C796" s="6">
        <v>10184</v>
      </c>
      <c r="D796" s="13">
        <f t="shared" si="62"/>
        <v>-2.6735087599031736E-3</v>
      </c>
      <c r="E796" s="7">
        <v>11.11</v>
      </c>
      <c r="F796" s="13">
        <f t="shared" si="63"/>
        <v>-2.2451728783116618E-3</v>
      </c>
      <c r="G796" s="7">
        <v>15.17</v>
      </c>
      <c r="H796" s="13">
        <f t="shared" si="64"/>
        <v>1.320132013201292E-3</v>
      </c>
      <c r="I796" s="7">
        <v>8.3049999999999997</v>
      </c>
      <c r="J796" s="13">
        <f t="shared" si="65"/>
        <v>6.0240963855409701E-4</v>
      </c>
      <c r="K796" s="8">
        <v>8.77</v>
      </c>
      <c r="L796" s="13">
        <f t="shared" si="66"/>
        <v>9.205983889528202E-3</v>
      </c>
    </row>
    <row r="797" spans="2:13" x14ac:dyDescent="0.25">
      <c r="B797" s="15">
        <v>43076</v>
      </c>
      <c r="C797" s="6">
        <v>10262.6</v>
      </c>
      <c r="D797" s="13">
        <f t="shared" si="62"/>
        <v>7.7179890023566736E-3</v>
      </c>
      <c r="E797" s="7">
        <v>11.18</v>
      </c>
      <c r="F797" s="13">
        <f t="shared" si="63"/>
        <v>6.3006300630063265E-3</v>
      </c>
      <c r="G797" s="7">
        <v>15.34</v>
      </c>
      <c r="H797" s="13">
        <f t="shared" si="64"/>
        <v>1.1206328279499007E-2</v>
      </c>
      <c r="I797" s="7">
        <v>8.391</v>
      </c>
      <c r="J797" s="13">
        <f t="shared" si="65"/>
        <v>1.035520770620112E-2</v>
      </c>
      <c r="K797" s="8">
        <v>8.9</v>
      </c>
      <c r="L797" s="13">
        <f t="shared" si="66"/>
        <v>1.4823261117445929E-2</v>
      </c>
    </row>
    <row r="798" spans="2:13" x14ac:dyDescent="0.25">
      <c r="B798" s="15">
        <v>43077</v>
      </c>
      <c r="C798" s="6">
        <v>10321.1</v>
      </c>
      <c r="D798" s="13">
        <f t="shared" si="62"/>
        <v>5.7003098629976809E-3</v>
      </c>
      <c r="E798" s="7">
        <v>11.234999999999999</v>
      </c>
      <c r="F798" s="13">
        <f t="shared" si="63"/>
        <v>4.9194991055455922E-3</v>
      </c>
      <c r="G798" s="7">
        <v>15.435</v>
      </c>
      <c r="H798" s="13">
        <f t="shared" si="64"/>
        <v>6.1929595827901326E-3</v>
      </c>
      <c r="I798" s="7">
        <v>8.3040000000000003</v>
      </c>
      <c r="J798" s="13">
        <f t="shared" si="65"/>
        <v>-1.0368251698248093E-2</v>
      </c>
      <c r="K798" s="8">
        <v>8.8670000000000009</v>
      </c>
      <c r="L798" s="13">
        <f t="shared" si="66"/>
        <v>-3.7078651685392666E-3</v>
      </c>
    </row>
    <row r="799" spans="2:13" x14ac:dyDescent="0.25">
      <c r="B799" s="15">
        <v>43080</v>
      </c>
      <c r="C799" s="6">
        <v>10306.9</v>
      </c>
      <c r="D799" s="13">
        <f t="shared" si="62"/>
        <v>-1.3758223445176122E-3</v>
      </c>
      <c r="E799" s="7">
        <v>11.234999999999999</v>
      </c>
      <c r="F799" s="13">
        <f t="shared" si="63"/>
        <v>0</v>
      </c>
      <c r="G799" s="7">
        <v>15.41</v>
      </c>
      <c r="H799" s="13">
        <f t="shared" si="64"/>
        <v>-1.6196954972465406E-3</v>
      </c>
      <c r="I799" s="7">
        <v>8.234</v>
      </c>
      <c r="J799" s="13">
        <f t="shared" si="65"/>
        <v>-8.4296724470135209E-3</v>
      </c>
      <c r="K799" s="8">
        <v>8.8140000000000001</v>
      </c>
      <c r="L799" s="13">
        <f t="shared" si="66"/>
        <v>-5.977218901545147E-3</v>
      </c>
    </row>
    <row r="800" spans="2:13" x14ac:dyDescent="0.25">
      <c r="B800" s="15">
        <v>43081</v>
      </c>
      <c r="C800" s="6">
        <v>10288.299999999999</v>
      </c>
      <c r="D800" s="13">
        <f t="shared" si="62"/>
        <v>-1.8046163249862096E-3</v>
      </c>
      <c r="E800" s="7">
        <v>11.27</v>
      </c>
      <c r="F800" s="13">
        <f t="shared" si="63"/>
        <v>3.1152647975078011E-3</v>
      </c>
      <c r="G800" s="7">
        <v>15.445</v>
      </c>
      <c r="H800" s="13">
        <f t="shared" si="64"/>
        <v>2.2712524334847595E-3</v>
      </c>
      <c r="I800" s="7">
        <v>8.2070000000000007</v>
      </c>
      <c r="J800" s="13">
        <f t="shared" si="65"/>
        <v>-3.2790867136263356E-3</v>
      </c>
      <c r="K800" s="8">
        <v>8.75</v>
      </c>
      <c r="L800" s="13">
        <f t="shared" si="66"/>
        <v>-7.2611754027683299E-3</v>
      </c>
    </row>
    <row r="801" spans="2:12" x14ac:dyDescent="0.25">
      <c r="B801" s="15">
        <v>43082</v>
      </c>
      <c r="C801" s="6">
        <v>10260.5</v>
      </c>
      <c r="D801" s="13">
        <f t="shared" si="62"/>
        <v>-2.7020985002380641E-3</v>
      </c>
      <c r="E801" s="7">
        <v>11.244999999999999</v>
      </c>
      <c r="F801" s="13">
        <f t="shared" si="63"/>
        <v>-2.2182786157941754E-3</v>
      </c>
      <c r="G801" s="7">
        <v>15.21</v>
      </c>
      <c r="H801" s="13">
        <f t="shared" si="64"/>
        <v>-1.5215280025898312E-2</v>
      </c>
      <c r="I801" s="7">
        <v>8.1199999999999992</v>
      </c>
      <c r="J801" s="13">
        <f t="shared" si="65"/>
        <v>-1.0600706713781103E-2</v>
      </c>
      <c r="K801" s="8">
        <v>8.6999999999999993</v>
      </c>
      <c r="L801" s="13">
        <f t="shared" si="66"/>
        <v>-5.7142857142857958E-3</v>
      </c>
    </row>
    <row r="802" spans="2:12" x14ac:dyDescent="0.25">
      <c r="B802" s="15">
        <v>43083</v>
      </c>
      <c r="C802" s="6">
        <v>10176.5</v>
      </c>
      <c r="D802" s="13">
        <f t="shared" si="62"/>
        <v>-8.186735539203743E-3</v>
      </c>
      <c r="E802" s="7">
        <v>11.24</v>
      </c>
      <c r="F802" s="13">
        <f t="shared" si="63"/>
        <v>-4.4464206313908454E-4</v>
      </c>
      <c r="G802" s="7">
        <v>15.29</v>
      </c>
      <c r="H802" s="13">
        <f t="shared" si="64"/>
        <v>5.2596975673897626E-3</v>
      </c>
      <c r="I802" s="7">
        <v>8.1590000000000007</v>
      </c>
      <c r="J802" s="13">
        <f t="shared" si="65"/>
        <v>4.8029556650248132E-3</v>
      </c>
      <c r="K802" s="8">
        <v>8.7469999999999999</v>
      </c>
      <c r="L802" s="13">
        <f t="shared" si="66"/>
        <v>5.4022988505747814E-3</v>
      </c>
    </row>
    <row r="803" spans="2:12" x14ac:dyDescent="0.25">
      <c r="B803" s="15">
        <v>43084</v>
      </c>
      <c r="C803" s="6">
        <v>10150.4</v>
      </c>
      <c r="D803" s="13">
        <f t="shared" si="62"/>
        <v>-2.5647324718715042E-3</v>
      </c>
      <c r="E803" s="7">
        <v>11.22</v>
      </c>
      <c r="F803" s="13">
        <f t="shared" si="63"/>
        <v>-1.7793594306049442E-3</v>
      </c>
      <c r="G803" s="7">
        <v>15.28</v>
      </c>
      <c r="H803" s="13">
        <f t="shared" si="64"/>
        <v>-6.5402223675603576E-4</v>
      </c>
      <c r="I803" s="7">
        <v>8.234</v>
      </c>
      <c r="J803" s="13">
        <f t="shared" si="65"/>
        <v>9.1923029783060779E-3</v>
      </c>
      <c r="K803" s="8">
        <v>8.7210000000000001</v>
      </c>
      <c r="L803" s="13">
        <f t="shared" si="66"/>
        <v>-2.9724476963530126E-3</v>
      </c>
    </row>
    <row r="804" spans="2:12" x14ac:dyDescent="0.25">
      <c r="B804" s="15">
        <v>43087</v>
      </c>
      <c r="C804" s="6">
        <v>10244.1</v>
      </c>
      <c r="D804" s="13">
        <f t="shared" si="62"/>
        <v>9.2311633039092768E-3</v>
      </c>
      <c r="E804" s="7">
        <v>11.35</v>
      </c>
      <c r="F804" s="13">
        <f t="shared" si="63"/>
        <v>1.1586452762923262E-2</v>
      </c>
      <c r="G804" s="7">
        <v>15.3</v>
      </c>
      <c r="H804" s="13">
        <f t="shared" si="64"/>
        <v>1.3089005235602978E-3</v>
      </c>
      <c r="I804" s="7">
        <v>8.4</v>
      </c>
      <c r="J804" s="13">
        <f t="shared" si="65"/>
        <v>2.0160310905999561E-2</v>
      </c>
      <c r="K804" s="8">
        <v>8.73</v>
      </c>
      <c r="L804" s="13">
        <f t="shared" si="66"/>
        <v>1.0319917440660866E-3</v>
      </c>
    </row>
    <row r="805" spans="2:12" x14ac:dyDescent="0.25">
      <c r="B805" s="15">
        <v>43088</v>
      </c>
      <c r="C805" s="6">
        <v>10234.299999999999</v>
      </c>
      <c r="D805" s="13">
        <f t="shared" si="62"/>
        <v>-9.5664821702258777E-4</v>
      </c>
      <c r="E805" s="7">
        <v>11.4</v>
      </c>
      <c r="F805" s="13">
        <f t="shared" si="63"/>
        <v>4.4052863436123977E-3</v>
      </c>
      <c r="G805" s="7">
        <v>15.574999999999999</v>
      </c>
      <c r="H805" s="13">
        <f t="shared" si="64"/>
        <v>1.7973856209150232E-2</v>
      </c>
      <c r="I805" s="7">
        <v>8.3000000000000007</v>
      </c>
      <c r="J805" s="13">
        <f t="shared" si="65"/>
        <v>-1.1904761904761862E-2</v>
      </c>
      <c r="K805" s="8">
        <v>8.8000000000000007</v>
      </c>
      <c r="L805" s="13">
        <f t="shared" si="66"/>
        <v>8.0183276059565042E-3</v>
      </c>
    </row>
    <row r="806" spans="2:12" x14ac:dyDescent="0.25">
      <c r="B806" s="15">
        <v>43089</v>
      </c>
      <c r="C806" s="6">
        <v>10207.700000000001</v>
      </c>
      <c r="D806" s="13">
        <f t="shared" si="62"/>
        <v>-2.599103016327306E-3</v>
      </c>
      <c r="E806" s="7">
        <v>11.39</v>
      </c>
      <c r="F806" s="13">
        <f t="shared" si="63"/>
        <v>-8.7719298245612161E-4</v>
      </c>
      <c r="G806" s="7">
        <v>15.5</v>
      </c>
      <c r="H806" s="13">
        <f t="shared" si="64"/>
        <v>-4.8154093097912869E-3</v>
      </c>
      <c r="I806" s="7">
        <v>8.2159999999999993</v>
      </c>
      <c r="J806" s="13">
        <f t="shared" si="65"/>
        <v>-1.0120481927711013E-2</v>
      </c>
      <c r="K806" s="8">
        <v>8.8000000000000007</v>
      </c>
      <c r="L806" s="13">
        <f t="shared" si="66"/>
        <v>0</v>
      </c>
    </row>
    <row r="807" spans="2:12" x14ac:dyDescent="0.25">
      <c r="B807" s="15">
        <v>43090</v>
      </c>
      <c r="C807" s="6">
        <v>10304.6</v>
      </c>
      <c r="D807" s="13">
        <f t="shared" si="62"/>
        <v>9.492833841119902E-3</v>
      </c>
      <c r="E807" s="7">
        <v>11.47</v>
      </c>
      <c r="F807" s="13">
        <f t="shared" si="63"/>
        <v>7.0237050043898217E-3</v>
      </c>
      <c r="G807" s="7">
        <v>15.93</v>
      </c>
      <c r="H807" s="13">
        <f t="shared" si="64"/>
        <v>2.7741935483870949E-2</v>
      </c>
      <c r="I807" s="7">
        <v>8.26</v>
      </c>
      <c r="J807" s="13">
        <f t="shared" si="65"/>
        <v>5.3554040895813643E-3</v>
      </c>
      <c r="K807" s="8">
        <v>8.9</v>
      </c>
      <c r="L807" s="13">
        <f t="shared" si="66"/>
        <v>1.1363636363636322E-2</v>
      </c>
    </row>
    <row r="808" spans="2:12" x14ac:dyDescent="0.25">
      <c r="B808" s="15">
        <v>43091</v>
      </c>
      <c r="C808" s="6">
        <v>10182</v>
      </c>
      <c r="D808" s="13">
        <f t="shared" si="62"/>
        <v>-1.1897599130485449E-2</v>
      </c>
      <c r="E808" s="7">
        <v>11.265000000000001</v>
      </c>
      <c r="F808" s="13">
        <f t="shared" si="63"/>
        <v>-1.7872711421098524E-2</v>
      </c>
      <c r="G808" s="7">
        <v>15.645</v>
      </c>
      <c r="H808" s="13">
        <f t="shared" si="64"/>
        <v>-1.7890772128060273E-2</v>
      </c>
      <c r="I808" s="7">
        <v>8.1020000000000003</v>
      </c>
      <c r="J808" s="13">
        <f t="shared" si="65"/>
        <v>-1.9128329297820761E-2</v>
      </c>
      <c r="K808" s="8">
        <v>8.7970000000000006</v>
      </c>
      <c r="L808" s="13">
        <f t="shared" si="66"/>
        <v>-1.1573033707865141E-2</v>
      </c>
    </row>
    <row r="809" spans="2:12" x14ac:dyDescent="0.25">
      <c r="B809" s="15">
        <v>43096</v>
      </c>
      <c r="C809" s="6">
        <v>10165.200000000001</v>
      </c>
      <c r="D809" s="13">
        <f t="shared" si="62"/>
        <v>-1.6499705362403529E-3</v>
      </c>
      <c r="E809" s="7">
        <v>11.324999999999999</v>
      </c>
      <c r="F809" s="13">
        <f t="shared" si="63"/>
        <v>5.3262316910784478E-3</v>
      </c>
      <c r="G809" s="7">
        <v>15.87</v>
      </c>
      <c r="H809" s="13">
        <f t="shared" si="64"/>
        <v>1.4381591562799594E-2</v>
      </c>
      <c r="I809" s="7">
        <v>8.26</v>
      </c>
      <c r="J809" s="13">
        <f t="shared" si="65"/>
        <v>1.9501357689459327E-2</v>
      </c>
      <c r="K809" s="8">
        <v>8.89</v>
      </c>
      <c r="L809" s="13">
        <f t="shared" si="66"/>
        <v>1.0571785836080478E-2</v>
      </c>
    </row>
    <row r="810" spans="2:12" x14ac:dyDescent="0.25">
      <c r="B810" s="15">
        <v>43097</v>
      </c>
      <c r="C810" s="6">
        <v>10093.1</v>
      </c>
      <c r="D810" s="13">
        <f t="shared" si="62"/>
        <v>-7.0928265061189506E-3</v>
      </c>
      <c r="E810" s="7">
        <v>11.3</v>
      </c>
      <c r="F810" s="13">
        <f t="shared" si="63"/>
        <v>-2.2075055187636716E-3</v>
      </c>
      <c r="G810" s="7">
        <v>15.64</v>
      </c>
      <c r="H810" s="13">
        <f t="shared" si="64"/>
        <v>-1.4492753623188321E-2</v>
      </c>
      <c r="I810" s="7">
        <v>8.2010000000000005</v>
      </c>
      <c r="J810" s="13">
        <f t="shared" si="65"/>
        <v>-7.142857142857055E-3</v>
      </c>
      <c r="K810" s="8">
        <v>8.8529999999999998</v>
      </c>
      <c r="L810" s="13">
        <f t="shared" si="66"/>
        <v>-4.1619797525310242E-3</v>
      </c>
    </row>
    <row r="811" spans="2:12" x14ac:dyDescent="0.25">
      <c r="B811" s="15">
        <v>43098</v>
      </c>
      <c r="C811" s="6">
        <v>10043.9</v>
      </c>
      <c r="D811" s="13">
        <f t="shared" si="62"/>
        <v>-4.8746173128177391E-3</v>
      </c>
      <c r="E811" s="7">
        <v>11.3</v>
      </c>
      <c r="F811" s="13">
        <f t="shared" si="63"/>
        <v>0</v>
      </c>
      <c r="G811" s="7">
        <v>15.7</v>
      </c>
      <c r="H811" s="13">
        <f t="shared" si="64"/>
        <v>3.8363171355497903E-3</v>
      </c>
      <c r="I811" s="7">
        <v>8.2829999999999995</v>
      </c>
      <c r="J811" s="13">
        <f t="shared" si="65"/>
        <v>9.9987806365076162E-3</v>
      </c>
      <c r="K811" s="8">
        <v>8.89</v>
      </c>
      <c r="L811" s="13">
        <f t="shared" si="66"/>
        <v>4.1793742234271783E-3</v>
      </c>
    </row>
    <row r="812" spans="2:12" x14ac:dyDescent="0.25">
      <c r="B812" s="15">
        <v>43102</v>
      </c>
      <c r="C812" s="6">
        <v>10079.1</v>
      </c>
      <c r="D812" s="13">
        <f t="shared" si="62"/>
        <v>3.5046147412858279E-3</v>
      </c>
      <c r="E812" s="7">
        <v>11.305</v>
      </c>
      <c r="F812" s="13">
        <f t="shared" si="63"/>
        <v>4.4247787610610665E-4</v>
      </c>
      <c r="G812" s="7">
        <v>15.715</v>
      </c>
      <c r="H812" s="13">
        <f t="shared" si="64"/>
        <v>9.5541401273888972E-4</v>
      </c>
      <c r="I812" s="7">
        <v>8.2210000000000001</v>
      </c>
      <c r="J812" s="13">
        <f t="shared" si="65"/>
        <v>-7.485210672461595E-3</v>
      </c>
      <c r="K812" s="8">
        <v>8.8800000000000008</v>
      </c>
      <c r="L812" s="13">
        <f t="shared" si="66"/>
        <v>-1.124859392575904E-3</v>
      </c>
    </row>
    <row r="813" spans="2:12" x14ac:dyDescent="0.25">
      <c r="B813" s="15">
        <v>43103</v>
      </c>
      <c r="C813" s="6">
        <v>10116</v>
      </c>
      <c r="D813" s="13">
        <f t="shared" si="62"/>
        <v>3.6610411643896415E-3</v>
      </c>
      <c r="E813" s="7">
        <v>11.355</v>
      </c>
      <c r="F813" s="13">
        <f t="shared" si="63"/>
        <v>4.4228217602831233E-3</v>
      </c>
      <c r="G813" s="7">
        <v>16.02</v>
      </c>
      <c r="H813" s="13">
        <f t="shared" si="64"/>
        <v>1.9408208717785536E-2</v>
      </c>
      <c r="I813" s="7">
        <v>8.3849999999999998</v>
      </c>
      <c r="J813" s="13">
        <f t="shared" si="65"/>
        <v>1.9948911324656333E-2</v>
      </c>
      <c r="K813" s="8">
        <v>8.85</v>
      </c>
      <c r="L813" s="13">
        <f t="shared" si="66"/>
        <v>-3.3783783783785061E-3</v>
      </c>
    </row>
    <row r="814" spans="2:12" x14ac:dyDescent="0.25">
      <c r="B814" s="15">
        <v>43104</v>
      </c>
      <c r="C814" s="6">
        <v>10314.4</v>
      </c>
      <c r="D814" s="13">
        <f t="shared" si="62"/>
        <v>1.9612495057334881E-2</v>
      </c>
      <c r="E814" s="7">
        <v>11.38</v>
      </c>
      <c r="F814" s="13">
        <f t="shared" si="63"/>
        <v>2.201673271686513E-3</v>
      </c>
      <c r="G814" s="7">
        <v>16.079999999999998</v>
      </c>
      <c r="H814" s="13">
        <f t="shared" si="64"/>
        <v>3.7453183520598453E-3</v>
      </c>
      <c r="I814" s="7">
        <v>8.48</v>
      </c>
      <c r="J814" s="13">
        <f t="shared" si="65"/>
        <v>1.1329755515802105E-2</v>
      </c>
      <c r="K814" s="8">
        <v>8.9</v>
      </c>
      <c r="L814" s="13">
        <f t="shared" si="66"/>
        <v>5.6497175141243744E-3</v>
      </c>
    </row>
    <row r="815" spans="2:12" x14ac:dyDescent="0.25">
      <c r="B815" s="15">
        <v>43105</v>
      </c>
      <c r="C815" s="6">
        <v>10411.4</v>
      </c>
      <c r="D815" s="13">
        <f t="shared" si="62"/>
        <v>9.4043279298844339E-3</v>
      </c>
      <c r="E815" s="7">
        <v>11.45</v>
      </c>
      <c r="F815" s="13">
        <f t="shared" si="63"/>
        <v>6.1511423550086562E-3</v>
      </c>
      <c r="G815" s="7">
        <v>16.13</v>
      </c>
      <c r="H815" s="13">
        <f t="shared" si="64"/>
        <v>3.1094527363184524E-3</v>
      </c>
      <c r="I815" s="7">
        <v>8.5050000000000008</v>
      </c>
      <c r="J815" s="13">
        <f t="shared" si="65"/>
        <v>2.9481132075472117E-3</v>
      </c>
      <c r="K815" s="8">
        <v>8.85</v>
      </c>
      <c r="L815" s="13">
        <f t="shared" si="66"/>
        <v>-5.6179775280899673E-3</v>
      </c>
    </row>
    <row r="816" spans="2:12" x14ac:dyDescent="0.25">
      <c r="B816" s="15">
        <v>43108</v>
      </c>
      <c r="C816" s="6">
        <v>10398.4</v>
      </c>
      <c r="D816" s="13">
        <f t="shared" si="62"/>
        <v>-1.2486313079893194E-3</v>
      </c>
      <c r="E816" s="7">
        <v>11.515000000000001</v>
      </c>
      <c r="F816" s="13">
        <f t="shared" si="63"/>
        <v>5.6768558951966188E-3</v>
      </c>
      <c r="G816" s="7">
        <v>16.23</v>
      </c>
      <c r="H816" s="13">
        <f t="shared" si="64"/>
        <v>6.1996280223187497E-3</v>
      </c>
      <c r="I816" s="7">
        <v>8.6</v>
      </c>
      <c r="J816" s="13">
        <f t="shared" si="65"/>
        <v>1.1169900058788812E-2</v>
      </c>
      <c r="K816" s="8">
        <v>9.02</v>
      </c>
      <c r="L816" s="13">
        <f t="shared" si="66"/>
        <v>1.9209039548022593E-2</v>
      </c>
    </row>
    <row r="817" spans="2:12" x14ac:dyDescent="0.25">
      <c r="B817" s="15">
        <v>43109</v>
      </c>
      <c r="C817" s="6">
        <v>10426.5</v>
      </c>
      <c r="D817" s="13">
        <f t="shared" si="62"/>
        <v>2.7023388213571671E-3</v>
      </c>
      <c r="E817" s="7">
        <v>11.52</v>
      </c>
      <c r="F817" s="13">
        <f t="shared" si="63"/>
        <v>4.3421623968727791E-4</v>
      </c>
      <c r="G817" s="7">
        <v>16.41</v>
      </c>
      <c r="H817" s="13">
        <f t="shared" si="64"/>
        <v>1.1090573012938984E-2</v>
      </c>
      <c r="I817" s="7">
        <v>8.6449999999999996</v>
      </c>
      <c r="J817" s="13">
        <f t="shared" si="65"/>
        <v>5.2325581395348758E-3</v>
      </c>
      <c r="K817" s="8">
        <v>9</v>
      </c>
      <c r="L817" s="13">
        <f t="shared" si="66"/>
        <v>-2.2172949002216822E-3</v>
      </c>
    </row>
    <row r="818" spans="2:12" x14ac:dyDescent="0.25">
      <c r="B818" s="15">
        <v>43110</v>
      </c>
      <c r="C818" s="6">
        <v>10428.299999999999</v>
      </c>
      <c r="D818" s="13">
        <f t="shared" si="62"/>
        <v>1.7263703064300314E-4</v>
      </c>
      <c r="E818" s="7">
        <v>11.37</v>
      </c>
      <c r="F818" s="13">
        <f t="shared" si="63"/>
        <v>-1.3020833333333365E-2</v>
      </c>
      <c r="G818" s="7">
        <v>16.23</v>
      </c>
      <c r="H818" s="13">
        <f t="shared" si="64"/>
        <v>-1.0968921389396692E-2</v>
      </c>
      <c r="I818" s="7">
        <v>8.41</v>
      </c>
      <c r="J818" s="13">
        <f t="shared" si="65"/>
        <v>-2.7183342972816594E-2</v>
      </c>
      <c r="K818" s="8">
        <v>8.9600000000000009</v>
      </c>
      <c r="L818" s="13">
        <f t="shared" si="66"/>
        <v>-4.4444444444443499E-3</v>
      </c>
    </row>
    <row r="819" spans="2:12" x14ac:dyDescent="0.25">
      <c r="B819" s="15">
        <v>43111</v>
      </c>
      <c r="C819" s="6">
        <v>10435.200000000001</v>
      </c>
      <c r="D819" s="13">
        <f t="shared" si="62"/>
        <v>6.6166105693175837E-4</v>
      </c>
      <c r="E819" s="7">
        <v>11.324999999999999</v>
      </c>
      <c r="F819" s="13">
        <f t="shared" si="63"/>
        <v>-3.9577836411609441E-3</v>
      </c>
      <c r="G819" s="7">
        <v>16.13</v>
      </c>
      <c r="H819" s="13">
        <f t="shared" si="64"/>
        <v>-6.161429451632866E-3</v>
      </c>
      <c r="I819" s="7">
        <v>8.42</v>
      </c>
      <c r="J819" s="13">
        <f t="shared" si="65"/>
        <v>1.1890606420927215E-3</v>
      </c>
      <c r="K819" s="8">
        <v>8.9600000000000009</v>
      </c>
      <c r="L819" s="13">
        <f t="shared" si="66"/>
        <v>0</v>
      </c>
    </row>
    <row r="820" spans="2:12" x14ac:dyDescent="0.25">
      <c r="B820" s="15">
        <v>43112</v>
      </c>
      <c r="C820" s="6">
        <v>10462.4</v>
      </c>
      <c r="D820" s="13">
        <f t="shared" si="62"/>
        <v>2.6065624041703953E-3</v>
      </c>
      <c r="E820" s="7">
        <v>11.33</v>
      </c>
      <c r="F820" s="13">
        <f t="shared" si="63"/>
        <v>4.4150110375282845E-4</v>
      </c>
      <c r="G820" s="7">
        <v>16.13</v>
      </c>
      <c r="H820" s="13">
        <f t="shared" si="64"/>
        <v>0</v>
      </c>
      <c r="I820" s="7">
        <v>8.4550000000000001</v>
      </c>
      <c r="J820" s="13">
        <f t="shared" si="65"/>
        <v>4.1567695961995423E-3</v>
      </c>
      <c r="K820" s="8">
        <v>8.9499999999999993</v>
      </c>
      <c r="L820" s="13">
        <f t="shared" si="66"/>
        <v>-1.1160714285716028E-3</v>
      </c>
    </row>
    <row r="821" spans="2:12" x14ac:dyDescent="0.25">
      <c r="B821" s="15">
        <v>43115</v>
      </c>
      <c r="C821" s="6">
        <v>10467.200000000001</v>
      </c>
      <c r="D821" s="13">
        <f t="shared" si="62"/>
        <v>4.5878574705622913E-4</v>
      </c>
      <c r="E821" s="7">
        <v>11.345000000000001</v>
      </c>
      <c r="F821" s="13">
        <f t="shared" si="63"/>
        <v>1.3239187996470052E-3</v>
      </c>
      <c r="G821" s="7">
        <v>16.2</v>
      </c>
      <c r="H821" s="13">
        <f t="shared" si="64"/>
        <v>4.3397396156230807E-3</v>
      </c>
      <c r="I821" s="7">
        <v>8.4149999999999991</v>
      </c>
      <c r="J821" s="13">
        <f t="shared" si="65"/>
        <v>-4.7309284447073826E-3</v>
      </c>
      <c r="K821" s="8">
        <v>8.9</v>
      </c>
      <c r="L821" s="13">
        <f t="shared" si="66"/>
        <v>-5.5865921787708311E-3</v>
      </c>
    </row>
    <row r="822" spans="2:12" x14ac:dyDescent="0.25">
      <c r="B822" s="15">
        <v>43116</v>
      </c>
      <c r="C822" s="6">
        <v>10520.4</v>
      </c>
      <c r="D822" s="13">
        <f t="shared" si="62"/>
        <v>5.0825435646590211E-3</v>
      </c>
      <c r="E822" s="7">
        <v>11.45</v>
      </c>
      <c r="F822" s="13">
        <f t="shared" si="63"/>
        <v>9.255178492727955E-3</v>
      </c>
      <c r="G822" s="7">
        <v>16.64</v>
      </c>
      <c r="H822" s="13">
        <f t="shared" si="64"/>
        <v>2.7160493827160574E-2</v>
      </c>
      <c r="I822" s="7">
        <v>8.5299999999999994</v>
      </c>
      <c r="J822" s="13">
        <f t="shared" si="65"/>
        <v>1.3666072489601928E-2</v>
      </c>
      <c r="K822" s="8">
        <v>8.92</v>
      </c>
      <c r="L822" s="13">
        <f t="shared" si="66"/>
        <v>2.2471910112359071E-3</v>
      </c>
    </row>
    <row r="823" spans="2:12" x14ac:dyDescent="0.25">
      <c r="B823" s="15">
        <v>43117</v>
      </c>
      <c r="C823" s="6">
        <v>10474.6</v>
      </c>
      <c r="D823" s="13">
        <f t="shared" si="62"/>
        <v>-4.3534466370099304E-3</v>
      </c>
      <c r="E823" s="7">
        <v>11.56</v>
      </c>
      <c r="F823" s="13">
        <f t="shared" si="63"/>
        <v>9.6069868995634251E-3</v>
      </c>
      <c r="G823" s="7">
        <v>16.66</v>
      </c>
      <c r="H823" s="13">
        <f t="shared" si="64"/>
        <v>1.2019230769230512E-3</v>
      </c>
      <c r="I823" s="7">
        <v>8.5649999999999995</v>
      </c>
      <c r="J823" s="13">
        <f t="shared" si="65"/>
        <v>4.1031652989449172E-3</v>
      </c>
      <c r="K823" s="8">
        <v>8.91</v>
      </c>
      <c r="L823" s="13">
        <f t="shared" si="66"/>
        <v>-1.1210762331838326E-3</v>
      </c>
    </row>
    <row r="824" spans="2:12" x14ac:dyDescent="0.25">
      <c r="B824" s="15">
        <v>43118</v>
      </c>
      <c r="C824" s="6">
        <v>10432.700000000001</v>
      </c>
      <c r="D824" s="13">
        <f t="shared" si="62"/>
        <v>-4.0001527504629902E-3</v>
      </c>
      <c r="E824" s="7">
        <v>11.525</v>
      </c>
      <c r="F824" s="13">
        <f t="shared" si="63"/>
        <v>-3.0276816608996661E-3</v>
      </c>
      <c r="G824" s="7">
        <v>16.75</v>
      </c>
      <c r="H824" s="13">
        <f t="shared" si="64"/>
        <v>5.40216086434573E-3</v>
      </c>
      <c r="I824" s="7">
        <v>8.5500000000000007</v>
      </c>
      <c r="J824" s="13">
        <f t="shared" si="65"/>
        <v>-1.7513134851136944E-3</v>
      </c>
      <c r="K824" s="8">
        <v>9</v>
      </c>
      <c r="L824" s="13">
        <f t="shared" si="66"/>
        <v>1.0101010101010085E-2</v>
      </c>
    </row>
    <row r="825" spans="2:12" x14ac:dyDescent="0.25">
      <c r="B825" s="15">
        <v>43119</v>
      </c>
      <c r="C825" s="6">
        <v>10479.5</v>
      </c>
      <c r="D825" s="13">
        <f t="shared" si="62"/>
        <v>4.4858953099388716E-3</v>
      </c>
      <c r="E825" s="7">
        <v>11.595000000000001</v>
      </c>
      <c r="F825" s="13">
        <f t="shared" si="63"/>
        <v>6.0737527114967703E-3</v>
      </c>
      <c r="G825" s="7">
        <v>16.559999999999999</v>
      </c>
      <c r="H825" s="13">
        <f t="shared" si="64"/>
        <v>-1.1343283582089629E-2</v>
      </c>
      <c r="I825" s="7">
        <v>8.49</v>
      </c>
      <c r="J825" s="13">
        <f t="shared" si="65"/>
        <v>-7.0175438596491802E-3</v>
      </c>
      <c r="K825" s="8">
        <v>9.0399999999999991</v>
      </c>
      <c r="L825" s="13">
        <f t="shared" si="66"/>
        <v>4.4444444444443499E-3</v>
      </c>
    </row>
    <row r="826" spans="2:12" x14ac:dyDescent="0.25">
      <c r="B826" s="15">
        <v>43122</v>
      </c>
      <c r="C826" s="6">
        <v>10584</v>
      </c>
      <c r="D826" s="13">
        <f t="shared" si="62"/>
        <v>9.9718498019943699E-3</v>
      </c>
      <c r="E826" s="7">
        <v>11.58</v>
      </c>
      <c r="F826" s="13">
        <f t="shared" si="63"/>
        <v>-1.2936610608021188E-3</v>
      </c>
      <c r="G826" s="7">
        <v>16.68</v>
      </c>
      <c r="H826" s="13">
        <f t="shared" si="64"/>
        <v>7.2463768115942637E-3</v>
      </c>
      <c r="I826" s="7">
        <v>8.49</v>
      </c>
      <c r="J826" s="13">
        <f t="shared" si="65"/>
        <v>0</v>
      </c>
      <c r="K826" s="8">
        <v>9</v>
      </c>
      <c r="L826" s="13">
        <f t="shared" si="66"/>
        <v>-4.4247787610618532E-3</v>
      </c>
    </row>
    <row r="827" spans="2:12" x14ac:dyDescent="0.25">
      <c r="B827" s="15">
        <v>43123</v>
      </c>
      <c r="C827" s="6">
        <v>10609.5</v>
      </c>
      <c r="D827" s="13">
        <f t="shared" si="62"/>
        <v>2.4092970521541949E-3</v>
      </c>
      <c r="E827" s="7">
        <v>11.664999999999999</v>
      </c>
      <c r="F827" s="13">
        <f t="shared" si="63"/>
        <v>7.3402417962002654E-3</v>
      </c>
      <c r="G827" s="7">
        <v>16.670000000000002</v>
      </c>
      <c r="H827" s="13">
        <f t="shared" si="64"/>
        <v>-5.9952038369292626E-4</v>
      </c>
      <c r="I827" s="7">
        <v>8.67</v>
      </c>
      <c r="J827" s="13">
        <f t="shared" si="65"/>
        <v>2.1201413427561804E-2</v>
      </c>
      <c r="K827" s="8">
        <v>9.0500000000000007</v>
      </c>
      <c r="L827" s="13">
        <f t="shared" si="66"/>
        <v>5.5555555555556347E-3</v>
      </c>
    </row>
    <row r="828" spans="2:12" x14ac:dyDescent="0.25">
      <c r="B828" s="15">
        <v>43124</v>
      </c>
      <c r="C828" s="6">
        <v>10563</v>
      </c>
      <c r="D828" s="13">
        <f t="shared" si="62"/>
        <v>-4.3828644139686131E-3</v>
      </c>
      <c r="E828" s="7">
        <v>11.625</v>
      </c>
      <c r="F828" s="13">
        <f t="shared" si="63"/>
        <v>-3.4290612944705657E-3</v>
      </c>
      <c r="G828" s="7">
        <v>16.72</v>
      </c>
      <c r="H828" s="13">
        <f t="shared" si="64"/>
        <v>2.9994001199758341E-3</v>
      </c>
      <c r="I828" s="7">
        <v>8.6850000000000005</v>
      </c>
      <c r="J828" s="13">
        <f t="shared" si="65"/>
        <v>1.7301038062284392E-3</v>
      </c>
      <c r="K828" s="8">
        <v>9.18</v>
      </c>
      <c r="L828" s="13">
        <f t="shared" si="66"/>
        <v>1.436464088397779E-2</v>
      </c>
    </row>
    <row r="829" spans="2:12" x14ac:dyDescent="0.25">
      <c r="B829" s="15">
        <v>43125</v>
      </c>
      <c r="C829" s="6">
        <v>10595.3</v>
      </c>
      <c r="D829" s="13">
        <f t="shared" si="62"/>
        <v>3.0578434156962294E-3</v>
      </c>
      <c r="E829" s="7">
        <v>11.59</v>
      </c>
      <c r="F829" s="13">
        <f t="shared" si="63"/>
        <v>-3.0107526881720552E-3</v>
      </c>
      <c r="G829" s="7">
        <v>16.850000000000001</v>
      </c>
      <c r="H829" s="13">
        <f t="shared" si="64"/>
        <v>7.7751196172250337E-3</v>
      </c>
      <c r="I829" s="7">
        <v>8.7200000000000006</v>
      </c>
      <c r="J829" s="13">
        <f t="shared" si="65"/>
        <v>4.0299366724237352E-3</v>
      </c>
      <c r="K829" s="8">
        <v>9.15</v>
      </c>
      <c r="L829" s="13">
        <f t="shared" si="66"/>
        <v>-3.2679738562090806E-3</v>
      </c>
    </row>
    <row r="830" spans="2:12" x14ac:dyDescent="0.25">
      <c r="B830" s="15">
        <v>43126</v>
      </c>
      <c r="C830" s="6">
        <v>10595.4</v>
      </c>
      <c r="D830" s="13">
        <f t="shared" si="62"/>
        <v>9.4381471029950836E-6</v>
      </c>
      <c r="E830" s="7">
        <v>11.645</v>
      </c>
      <c r="F830" s="13">
        <f t="shared" si="63"/>
        <v>4.7454702329594233E-3</v>
      </c>
      <c r="G830" s="7">
        <v>17.3</v>
      </c>
      <c r="H830" s="13">
        <f t="shared" si="64"/>
        <v>2.6706231454005889E-2</v>
      </c>
      <c r="I830" s="7">
        <v>8.84</v>
      </c>
      <c r="J830" s="13">
        <f t="shared" si="65"/>
        <v>1.3761467889908166E-2</v>
      </c>
      <c r="K830" s="8">
        <v>9.09</v>
      </c>
      <c r="L830" s="13">
        <f t="shared" si="66"/>
        <v>-6.5573770491803816E-3</v>
      </c>
    </row>
    <row r="831" spans="2:12" x14ac:dyDescent="0.25">
      <c r="B831" s="15">
        <v>43129</v>
      </c>
      <c r="C831" s="6">
        <v>10555.6</v>
      </c>
      <c r="D831" s="13">
        <f t="shared" si="62"/>
        <v>-3.7563470940218655E-3</v>
      </c>
      <c r="E831" s="7">
        <v>11.545</v>
      </c>
      <c r="F831" s="13">
        <f t="shared" si="63"/>
        <v>-8.587376556461971E-3</v>
      </c>
      <c r="G831" s="7">
        <v>16.7</v>
      </c>
      <c r="H831" s="13">
        <f t="shared" si="64"/>
        <v>-3.4682080924855571E-2</v>
      </c>
      <c r="I831" s="7">
        <v>8.8350000000000009</v>
      </c>
      <c r="J831" s="13">
        <f t="shared" si="65"/>
        <v>-5.656108597283943E-4</v>
      </c>
      <c r="K831" s="8">
        <v>9.06</v>
      </c>
      <c r="L831" s="13">
        <f t="shared" si="66"/>
        <v>-3.3003300330032301E-3</v>
      </c>
    </row>
    <row r="832" spans="2:12" x14ac:dyDescent="0.25">
      <c r="B832" s="15">
        <v>43130</v>
      </c>
      <c r="C832" s="6">
        <v>10428.200000000001</v>
      </c>
      <c r="D832" s="13">
        <f t="shared" si="62"/>
        <v>-1.20694228655879E-2</v>
      </c>
      <c r="E832" s="7">
        <v>11.47</v>
      </c>
      <c r="F832" s="13">
        <f t="shared" si="63"/>
        <v>-6.4963187527067381E-3</v>
      </c>
      <c r="G832" s="7">
        <v>16.84</v>
      </c>
      <c r="H832" s="13">
        <f t="shared" si="64"/>
        <v>8.3832335329341659E-3</v>
      </c>
      <c r="I832" s="7">
        <v>8.8149999999999995</v>
      </c>
      <c r="J832" s="13">
        <f t="shared" si="65"/>
        <v>-2.2637238256934182E-3</v>
      </c>
      <c r="K832" s="8">
        <v>9.09</v>
      </c>
      <c r="L832" s="13">
        <f t="shared" si="66"/>
        <v>3.3112582781456247E-3</v>
      </c>
    </row>
    <row r="833" spans="2:12" x14ac:dyDescent="0.25">
      <c r="B833" s="15">
        <v>43131</v>
      </c>
      <c r="C833" s="6">
        <v>10451.5</v>
      </c>
      <c r="D833" s="13">
        <f t="shared" si="62"/>
        <v>2.2343261540821303E-3</v>
      </c>
      <c r="E833" s="7">
        <v>11.59</v>
      </c>
      <c r="F833" s="13">
        <f t="shared" si="63"/>
        <v>1.0462074978203941E-2</v>
      </c>
      <c r="G833" s="7">
        <v>16.850000000000001</v>
      </c>
      <c r="H833" s="13">
        <f t="shared" si="64"/>
        <v>5.938242280285964E-4</v>
      </c>
      <c r="I833" s="7">
        <v>8.9949999999999992</v>
      </c>
      <c r="J833" s="13">
        <f t="shared" si="65"/>
        <v>2.041973908111171E-2</v>
      </c>
      <c r="K833" s="8">
        <v>9.11</v>
      </c>
      <c r="L833" s="13">
        <f t="shared" si="66"/>
        <v>2.2002200220021533E-3</v>
      </c>
    </row>
    <row r="834" spans="2:12" x14ac:dyDescent="0.25">
      <c r="B834" s="15">
        <v>43132</v>
      </c>
      <c r="C834" s="6">
        <v>10399</v>
      </c>
      <c r="D834" s="13">
        <f t="shared" si="62"/>
        <v>-5.0232024111371574E-3</v>
      </c>
      <c r="E834" s="7">
        <v>11.58</v>
      </c>
      <c r="F834" s="13">
        <f t="shared" si="63"/>
        <v>-8.6281276962897212E-4</v>
      </c>
      <c r="G834" s="7">
        <v>16.73</v>
      </c>
      <c r="H834" s="13">
        <f t="shared" si="64"/>
        <v>-7.121661721068308E-3</v>
      </c>
      <c r="I834" s="7">
        <v>9.01</v>
      </c>
      <c r="J834" s="13">
        <f t="shared" si="65"/>
        <v>1.6675931072818865E-3</v>
      </c>
      <c r="K834" s="8">
        <v>9.1</v>
      </c>
      <c r="L834" s="13">
        <f t="shared" si="66"/>
        <v>-1.0976948408342247E-3</v>
      </c>
    </row>
    <row r="835" spans="2:12" x14ac:dyDescent="0.25">
      <c r="B835" s="15">
        <v>43133</v>
      </c>
      <c r="C835" s="6">
        <v>10211.200000000001</v>
      </c>
      <c r="D835" s="13">
        <f t="shared" si="62"/>
        <v>-1.8059428791229855E-2</v>
      </c>
      <c r="E835" s="7">
        <v>11.494999999999999</v>
      </c>
      <c r="F835" s="13">
        <f t="shared" si="63"/>
        <v>-7.3402417962004189E-3</v>
      </c>
      <c r="G835" s="7">
        <v>16.670000000000002</v>
      </c>
      <c r="H835" s="13">
        <f t="shared" si="64"/>
        <v>-3.5863717872085307E-3</v>
      </c>
      <c r="I835" s="7">
        <v>8.9499999999999993</v>
      </c>
      <c r="J835" s="13">
        <f t="shared" si="65"/>
        <v>-6.6592674805771917E-3</v>
      </c>
      <c r="K835" s="8">
        <v>9.1999999999999993</v>
      </c>
      <c r="L835" s="13">
        <f t="shared" si="66"/>
        <v>1.098901098901095E-2</v>
      </c>
    </row>
    <row r="836" spans="2:12" x14ac:dyDescent="0.25">
      <c r="B836" s="15">
        <v>43136</v>
      </c>
      <c r="C836" s="6">
        <v>10064.5</v>
      </c>
      <c r="D836" s="13">
        <f t="shared" si="62"/>
        <v>-1.4366577875274279E-2</v>
      </c>
      <c r="E836" s="7">
        <v>11.35</v>
      </c>
      <c r="F836" s="13">
        <f t="shared" si="63"/>
        <v>-1.2614180078294875E-2</v>
      </c>
      <c r="G836" s="7">
        <v>16.2</v>
      </c>
      <c r="H836" s="13">
        <f t="shared" si="64"/>
        <v>-2.8194361127774587E-2</v>
      </c>
      <c r="I836" s="7">
        <v>8.86</v>
      </c>
      <c r="J836" s="13">
        <f t="shared" si="65"/>
        <v>-1.0055865921787694E-2</v>
      </c>
      <c r="K836" s="8">
        <v>9.08</v>
      </c>
      <c r="L836" s="13">
        <f t="shared" si="66"/>
        <v>-1.3043478260869481E-2</v>
      </c>
    </row>
    <row r="837" spans="2:12" x14ac:dyDescent="0.25">
      <c r="B837" s="15">
        <v>43137</v>
      </c>
      <c r="C837" s="6">
        <v>9810</v>
      </c>
      <c r="D837" s="13">
        <f t="shared" si="62"/>
        <v>-2.5286899498236374E-2</v>
      </c>
      <c r="E837" s="7">
        <v>11.164999999999999</v>
      </c>
      <c r="F837" s="13">
        <f t="shared" si="63"/>
        <v>-1.6299559471365684E-2</v>
      </c>
      <c r="G837" s="7">
        <v>15.68</v>
      </c>
      <c r="H837" s="13">
        <f t="shared" si="64"/>
        <v>-3.209876543209874E-2</v>
      </c>
      <c r="I837" s="7">
        <v>8.57</v>
      </c>
      <c r="J837" s="13">
        <f t="shared" si="65"/>
        <v>-3.2731376975169209E-2</v>
      </c>
      <c r="K837" s="8">
        <v>8.9</v>
      </c>
      <c r="L837" s="13">
        <f t="shared" si="66"/>
        <v>-1.9823788546255477E-2</v>
      </c>
    </row>
    <row r="838" spans="2:12" x14ac:dyDescent="0.25">
      <c r="B838" s="15">
        <v>43138</v>
      </c>
      <c r="C838" s="6">
        <v>9976.9</v>
      </c>
      <c r="D838" s="13">
        <f t="shared" si="62"/>
        <v>1.701325178389395E-2</v>
      </c>
      <c r="E838" s="7">
        <v>11.265000000000001</v>
      </c>
      <c r="F838" s="13">
        <f t="shared" si="63"/>
        <v>8.9565606806987393E-3</v>
      </c>
      <c r="G838" s="7">
        <v>16.149999999999999</v>
      </c>
      <c r="H838" s="13">
        <f t="shared" si="64"/>
        <v>2.9974489795918297E-2</v>
      </c>
      <c r="I838" s="7">
        <v>8.7349999999999994</v>
      </c>
      <c r="J838" s="13">
        <f t="shared" si="65"/>
        <v>1.9253208868144592E-2</v>
      </c>
      <c r="K838" s="8">
        <v>8.8699999999999992</v>
      </c>
      <c r="L838" s="13">
        <f t="shared" si="66"/>
        <v>-3.3707865168540602E-3</v>
      </c>
    </row>
    <row r="839" spans="2:12" x14ac:dyDescent="0.25">
      <c r="B839" s="15">
        <v>43139</v>
      </c>
      <c r="C839" s="6">
        <v>9756.2999999999993</v>
      </c>
      <c r="D839" s="13">
        <f t="shared" si="62"/>
        <v>-2.2111076586915811E-2</v>
      </c>
      <c r="E839" s="7">
        <v>11.105</v>
      </c>
      <c r="F839" s="13">
        <f t="shared" si="63"/>
        <v>-1.4203284509542844E-2</v>
      </c>
      <c r="G839" s="7">
        <v>15.74</v>
      </c>
      <c r="H839" s="13">
        <f t="shared" si="64"/>
        <v>-2.538699690402467E-2</v>
      </c>
      <c r="I839" s="7">
        <v>8.5500000000000007</v>
      </c>
      <c r="J839" s="13">
        <f t="shared" si="65"/>
        <v>-2.1179164281625498E-2</v>
      </c>
      <c r="K839" s="8">
        <v>8.81</v>
      </c>
      <c r="L839" s="13">
        <f t="shared" si="66"/>
        <v>-6.7643742953775341E-3</v>
      </c>
    </row>
    <row r="840" spans="2:12" x14ac:dyDescent="0.25">
      <c r="B840" s="15">
        <v>43140</v>
      </c>
      <c r="C840" s="6">
        <v>9639.6</v>
      </c>
      <c r="D840" s="13">
        <f t="shared" si="62"/>
        <v>-1.1961501798837563E-2</v>
      </c>
      <c r="E840" s="7">
        <v>11.105</v>
      </c>
      <c r="F840" s="13">
        <f t="shared" si="63"/>
        <v>0</v>
      </c>
      <c r="G840" s="7">
        <v>15.61</v>
      </c>
      <c r="H840" s="13">
        <f t="shared" si="64"/>
        <v>-8.2592121982211428E-3</v>
      </c>
      <c r="I840" s="7">
        <v>8.48</v>
      </c>
      <c r="J840" s="13">
        <f t="shared" si="65"/>
        <v>-8.1871345029240084E-3</v>
      </c>
      <c r="K840" s="8">
        <v>8.64</v>
      </c>
      <c r="L840" s="13">
        <f t="shared" si="66"/>
        <v>-1.9296254256526667E-2</v>
      </c>
    </row>
    <row r="841" spans="2:12" x14ac:dyDescent="0.25">
      <c r="B841" s="15">
        <v>43143</v>
      </c>
      <c r="C841" s="6">
        <v>9771.1</v>
      </c>
      <c r="D841" s="13">
        <f t="shared" si="62"/>
        <v>1.3641644881530354E-2</v>
      </c>
      <c r="E841" s="7">
        <v>11.13</v>
      </c>
      <c r="F841" s="13">
        <f t="shared" si="63"/>
        <v>2.2512381809995817E-3</v>
      </c>
      <c r="G841" s="7">
        <v>16.399999999999999</v>
      </c>
      <c r="H841" s="13">
        <f t="shared" si="64"/>
        <v>5.0608584240871182E-2</v>
      </c>
      <c r="I841" s="7">
        <v>8.64</v>
      </c>
      <c r="J841" s="13">
        <f t="shared" si="65"/>
        <v>1.8867924528301903E-2</v>
      </c>
      <c r="K841" s="8">
        <v>8.8000000000000007</v>
      </c>
      <c r="L841" s="13">
        <f t="shared" si="66"/>
        <v>1.8518518518518535E-2</v>
      </c>
    </row>
    <row r="842" spans="2:12" x14ac:dyDescent="0.25">
      <c r="B842" s="15">
        <v>43144</v>
      </c>
      <c r="C842" s="6">
        <v>9650.7000000000007</v>
      </c>
      <c r="D842" s="13">
        <f t="shared" si="62"/>
        <v>-1.2322051764898489E-2</v>
      </c>
      <c r="E842" s="7">
        <v>11.04</v>
      </c>
      <c r="F842" s="13">
        <f t="shared" si="63"/>
        <v>-8.0862533692723833E-3</v>
      </c>
      <c r="G842" s="7">
        <v>16.25</v>
      </c>
      <c r="H842" s="13">
        <f t="shared" si="64"/>
        <v>-9.1463414634145486E-3</v>
      </c>
      <c r="I842" s="7">
        <v>8.7100000000000009</v>
      </c>
      <c r="J842" s="13">
        <f t="shared" si="65"/>
        <v>8.1018518518518844E-3</v>
      </c>
      <c r="K842" s="8">
        <v>8.74</v>
      </c>
      <c r="L842" s="13">
        <f t="shared" si="66"/>
        <v>-6.8181818181818742E-3</v>
      </c>
    </row>
    <row r="843" spans="2:12" x14ac:dyDescent="0.25">
      <c r="B843" s="15">
        <v>43145</v>
      </c>
      <c r="C843" s="6">
        <v>9686.2000000000007</v>
      </c>
      <c r="D843" s="13">
        <f t="shared" si="62"/>
        <v>3.6784896432383142E-3</v>
      </c>
      <c r="E843" s="7">
        <v>11</v>
      </c>
      <c r="F843" s="13">
        <f t="shared" si="63"/>
        <v>-3.6231884057970243E-3</v>
      </c>
      <c r="G843" s="7">
        <v>16.260000000000002</v>
      </c>
      <c r="H843" s="13">
        <f t="shared" si="64"/>
        <v>6.1538461538471157E-4</v>
      </c>
      <c r="I843" s="7">
        <v>8.66</v>
      </c>
      <c r="J843" s="13">
        <f t="shared" si="65"/>
        <v>-5.7405281285879111E-3</v>
      </c>
      <c r="K843" s="8">
        <v>8.6999999999999993</v>
      </c>
      <c r="L843" s="13">
        <f t="shared" si="66"/>
        <v>-4.5766590389017077E-3</v>
      </c>
    </row>
    <row r="844" spans="2:12" x14ac:dyDescent="0.25">
      <c r="B844" s="15">
        <v>43146</v>
      </c>
      <c r="C844" s="6">
        <v>9714.9</v>
      </c>
      <c r="D844" s="13">
        <f t="shared" si="62"/>
        <v>2.9629782577273757E-3</v>
      </c>
      <c r="E844" s="7">
        <v>11.01</v>
      </c>
      <c r="F844" s="13">
        <f t="shared" si="63"/>
        <v>9.0909090909088968E-4</v>
      </c>
      <c r="G844" s="7">
        <v>16.28</v>
      </c>
      <c r="H844" s="13">
        <f t="shared" si="64"/>
        <v>1.2300123001229748E-3</v>
      </c>
      <c r="I844" s="7">
        <v>8.67</v>
      </c>
      <c r="J844" s="13">
        <f t="shared" si="65"/>
        <v>1.1547344110854256E-3</v>
      </c>
      <c r="K844" s="8">
        <v>8.67</v>
      </c>
      <c r="L844" s="13">
        <f t="shared" si="66"/>
        <v>-3.4482758620688922E-3</v>
      </c>
    </row>
    <row r="845" spans="2:12" x14ac:dyDescent="0.25">
      <c r="B845" s="15">
        <v>43147</v>
      </c>
      <c r="C845" s="6">
        <v>9832.1</v>
      </c>
      <c r="D845" s="13">
        <f t="shared" si="62"/>
        <v>1.2063943015368221E-2</v>
      </c>
      <c r="E845" s="7">
        <v>11.24</v>
      </c>
      <c r="F845" s="13">
        <f t="shared" si="63"/>
        <v>2.0890099909173517E-2</v>
      </c>
      <c r="G845" s="7">
        <v>16.39</v>
      </c>
      <c r="H845" s="13">
        <f t="shared" si="64"/>
        <v>6.7567567567567216E-3</v>
      </c>
      <c r="I845" s="7">
        <v>8.7550000000000008</v>
      </c>
      <c r="J845" s="13">
        <f t="shared" si="65"/>
        <v>9.8039215686275497E-3</v>
      </c>
      <c r="K845" s="8">
        <v>8.77</v>
      </c>
      <c r="L845" s="13">
        <f t="shared" si="66"/>
        <v>1.1534025374855783E-2</v>
      </c>
    </row>
    <row r="846" spans="2:12" x14ac:dyDescent="0.25">
      <c r="B846" s="15">
        <v>43150</v>
      </c>
      <c r="C846" s="6">
        <v>9806.2000000000007</v>
      </c>
      <c r="D846" s="13">
        <f t="shared" si="62"/>
        <v>-2.6342286998707943E-3</v>
      </c>
      <c r="E846" s="7">
        <v>11.24</v>
      </c>
      <c r="F846" s="13">
        <f t="shared" si="63"/>
        <v>0</v>
      </c>
      <c r="G846" s="7">
        <v>16.32</v>
      </c>
      <c r="H846" s="13">
        <f t="shared" si="64"/>
        <v>-4.2708968883465696E-3</v>
      </c>
      <c r="I846" s="7">
        <v>8.7100000000000009</v>
      </c>
      <c r="J846" s="13">
        <f t="shared" si="65"/>
        <v>-5.1399200456881695E-3</v>
      </c>
      <c r="K846" s="8">
        <v>8.83</v>
      </c>
      <c r="L846" s="13">
        <f t="shared" si="66"/>
        <v>6.8415051311289058E-3</v>
      </c>
    </row>
    <row r="847" spans="2:12" x14ac:dyDescent="0.25">
      <c r="B847" s="15">
        <v>43151</v>
      </c>
      <c r="C847" s="6">
        <v>9895.2999999999993</v>
      </c>
      <c r="D847" s="13">
        <f t="shared" si="62"/>
        <v>9.0860883930573046E-3</v>
      </c>
      <c r="E847" s="7">
        <v>11.33</v>
      </c>
      <c r="F847" s="13">
        <f t="shared" si="63"/>
        <v>8.0071174377224063E-3</v>
      </c>
      <c r="G847" s="7">
        <v>16.25</v>
      </c>
      <c r="H847" s="13">
        <f t="shared" si="64"/>
        <v>-4.2892156862745275E-3</v>
      </c>
      <c r="I847" s="7">
        <v>8.6950000000000003</v>
      </c>
      <c r="J847" s="13">
        <f t="shared" si="65"/>
        <v>-1.722158438576414E-3</v>
      </c>
      <c r="K847" s="8">
        <v>9.0399999999999991</v>
      </c>
      <c r="L847" s="13">
        <f t="shared" si="66"/>
        <v>2.3782559456398535E-2</v>
      </c>
    </row>
    <row r="848" spans="2:12" x14ac:dyDescent="0.25">
      <c r="B848" s="15">
        <v>43152</v>
      </c>
      <c r="C848" s="6">
        <v>9823.2999999999993</v>
      </c>
      <c r="D848" s="13">
        <f t="shared" si="62"/>
        <v>-7.2761816215779216E-3</v>
      </c>
      <c r="E848" s="7">
        <v>11.27</v>
      </c>
      <c r="F848" s="13">
        <f t="shared" si="63"/>
        <v>-5.2956751985878637E-3</v>
      </c>
      <c r="G848" s="7">
        <v>16.329999999999998</v>
      </c>
      <c r="H848" s="13">
        <f t="shared" si="64"/>
        <v>4.9230769230768183E-3</v>
      </c>
      <c r="I848" s="7">
        <v>8.7550000000000008</v>
      </c>
      <c r="J848" s="13">
        <f t="shared" si="65"/>
        <v>6.900517538815468E-3</v>
      </c>
      <c r="K848" s="8">
        <v>9.07</v>
      </c>
      <c r="L848" s="13">
        <f t="shared" si="66"/>
        <v>3.3185840707965863E-3</v>
      </c>
    </row>
    <row r="849" spans="2:12" x14ac:dyDescent="0.25">
      <c r="B849" s="15">
        <v>43153</v>
      </c>
      <c r="C849" s="6">
        <v>9876.5</v>
      </c>
      <c r="D849" s="13">
        <f t="shared" si="62"/>
        <v>5.4156953365977556E-3</v>
      </c>
      <c r="E849" s="7">
        <v>11.215</v>
      </c>
      <c r="F849" s="13">
        <f t="shared" si="63"/>
        <v>-4.8802129547470914E-3</v>
      </c>
      <c r="G849" s="7">
        <v>16.510000000000002</v>
      </c>
      <c r="H849" s="13">
        <f t="shared" si="64"/>
        <v>1.1022657685242087E-2</v>
      </c>
      <c r="I849" s="7">
        <v>8.8000000000000007</v>
      </c>
      <c r="J849" s="13">
        <f t="shared" si="65"/>
        <v>5.1399200456881695E-3</v>
      </c>
      <c r="K849" s="8">
        <v>9.07</v>
      </c>
      <c r="L849" s="13">
        <f t="shared" si="66"/>
        <v>0</v>
      </c>
    </row>
    <row r="850" spans="2:12" x14ac:dyDescent="0.25">
      <c r="B850" s="15">
        <v>43154</v>
      </c>
      <c r="C850" s="6">
        <v>9822.4</v>
      </c>
      <c r="D850" s="13">
        <f t="shared" si="62"/>
        <v>-5.4776489647142572E-3</v>
      </c>
      <c r="E850" s="7">
        <v>11.494999999999999</v>
      </c>
      <c r="F850" s="13">
        <f t="shared" si="63"/>
        <v>2.496656263932228E-2</v>
      </c>
      <c r="G850" s="7">
        <v>16.62</v>
      </c>
      <c r="H850" s="13">
        <f t="shared" si="64"/>
        <v>6.6626287098727694E-3</v>
      </c>
      <c r="I850" s="7">
        <v>8.9849999999999994</v>
      </c>
      <c r="J850" s="13">
        <f t="shared" si="65"/>
        <v>2.1022727272727127E-2</v>
      </c>
      <c r="K850" s="8">
        <v>9.19</v>
      </c>
      <c r="L850" s="13">
        <f t="shared" si="66"/>
        <v>1.3230429988974555E-2</v>
      </c>
    </row>
    <row r="851" spans="2:12" x14ac:dyDescent="0.25">
      <c r="B851" s="15">
        <v>43157</v>
      </c>
      <c r="C851" s="6">
        <v>9902.4</v>
      </c>
      <c r="D851" s="13">
        <f t="shared" si="62"/>
        <v>8.1446489656295824E-3</v>
      </c>
      <c r="E851" s="7">
        <v>11.44</v>
      </c>
      <c r="F851" s="13">
        <f t="shared" si="63"/>
        <v>-4.7846889952152865E-3</v>
      </c>
      <c r="G851" s="7">
        <v>16.670000000000002</v>
      </c>
      <c r="H851" s="13">
        <f t="shared" si="64"/>
        <v>3.0084235860409572E-3</v>
      </c>
      <c r="I851" s="7">
        <v>9.0399999999999991</v>
      </c>
      <c r="J851" s="13">
        <f t="shared" si="65"/>
        <v>6.1213132999443209E-3</v>
      </c>
      <c r="K851" s="8">
        <v>9.3699999999999992</v>
      </c>
      <c r="L851" s="13">
        <f t="shared" si="66"/>
        <v>1.9586507072905303E-2</v>
      </c>
    </row>
    <row r="852" spans="2:12" x14ac:dyDescent="0.25">
      <c r="B852" s="15">
        <v>43158</v>
      </c>
      <c r="C852" s="6">
        <v>9900.2000000000007</v>
      </c>
      <c r="D852" s="13">
        <f t="shared" ref="D852:D915" si="67">(C852-C851)/C851</f>
        <v>-2.2216836322496653E-4</v>
      </c>
      <c r="E852" s="7">
        <v>11.355</v>
      </c>
      <c r="F852" s="13">
        <f t="shared" si="63"/>
        <v>-7.4300699300698493E-3</v>
      </c>
      <c r="G852" s="7">
        <v>16.59</v>
      </c>
      <c r="H852" s="13">
        <f t="shared" si="64"/>
        <v>-4.7990401919617183E-3</v>
      </c>
      <c r="I852" s="7">
        <v>8.8149999999999995</v>
      </c>
      <c r="J852" s="13">
        <f t="shared" si="65"/>
        <v>-2.4889380530973414E-2</v>
      </c>
      <c r="K852" s="8">
        <v>9.4499999999999993</v>
      </c>
      <c r="L852" s="13">
        <f t="shared" si="66"/>
        <v>8.5378868729989402E-3</v>
      </c>
    </row>
    <row r="853" spans="2:12" x14ac:dyDescent="0.25">
      <c r="B853" s="15">
        <v>43159</v>
      </c>
      <c r="C853" s="6">
        <v>9840.2999999999993</v>
      </c>
      <c r="D853" s="13">
        <f t="shared" si="67"/>
        <v>-6.0503828205492266E-3</v>
      </c>
      <c r="E853" s="7">
        <v>11.765000000000001</v>
      </c>
      <c r="F853" s="13">
        <f t="shared" ref="F853:F916" si="68">(E853-E852)/E852</f>
        <v>3.6107441655658309E-2</v>
      </c>
      <c r="G853" s="7">
        <v>16.350000000000001</v>
      </c>
      <c r="H853" s="13">
        <f t="shared" ref="H853:H916" si="69">(G853-G852)/G852</f>
        <v>-1.4466546112115638E-2</v>
      </c>
      <c r="I853" s="7">
        <v>8.6950000000000003</v>
      </c>
      <c r="J853" s="13">
        <f t="shared" ref="J853:J916" si="70">(I853-I852)/I852</f>
        <v>-1.3613159387407739E-2</v>
      </c>
      <c r="K853" s="8">
        <v>9.4499999999999993</v>
      </c>
      <c r="L853" s="13">
        <f t="shared" ref="L853:L916" si="71">(K853-K852)/K852</f>
        <v>0</v>
      </c>
    </row>
    <row r="854" spans="2:12" x14ac:dyDescent="0.25">
      <c r="B854" s="15">
        <v>43160</v>
      </c>
      <c r="C854" s="6">
        <v>9738.6</v>
      </c>
      <c r="D854" s="13">
        <f t="shared" si="67"/>
        <v>-1.0335050760647431E-2</v>
      </c>
      <c r="E854" s="7">
        <v>11.765000000000001</v>
      </c>
      <c r="F854" s="13">
        <f t="shared" si="68"/>
        <v>0</v>
      </c>
      <c r="G854" s="7">
        <v>16.05</v>
      </c>
      <c r="H854" s="13">
        <f t="shared" si="69"/>
        <v>-1.8348623853211052E-2</v>
      </c>
      <c r="I854" s="7">
        <v>8.7899999999999991</v>
      </c>
      <c r="J854" s="13">
        <f t="shared" si="70"/>
        <v>1.0925819436457603E-2</v>
      </c>
      <c r="K854" s="8">
        <v>9.1</v>
      </c>
      <c r="L854" s="13">
        <f t="shared" si="71"/>
        <v>-3.7037037037037E-2</v>
      </c>
    </row>
    <row r="855" spans="2:12" x14ac:dyDescent="0.25">
      <c r="B855" s="15">
        <v>43161</v>
      </c>
      <c r="C855" s="6">
        <v>9531.1</v>
      </c>
      <c r="D855" s="13">
        <f t="shared" si="67"/>
        <v>-2.130696404000575E-2</v>
      </c>
      <c r="E855" s="7">
        <v>11.734999999999999</v>
      </c>
      <c r="F855" s="13">
        <f t="shared" si="68"/>
        <v>-2.5499362515938066E-3</v>
      </c>
      <c r="G855" s="7">
        <v>16</v>
      </c>
      <c r="H855" s="13">
        <f t="shared" si="69"/>
        <v>-3.1152647975078323E-3</v>
      </c>
      <c r="I855" s="7">
        <v>8.7100000000000009</v>
      </c>
      <c r="J855" s="13">
        <f t="shared" si="70"/>
        <v>-9.1012514220703417E-3</v>
      </c>
      <c r="K855" s="8">
        <v>9.23</v>
      </c>
      <c r="L855" s="13">
        <f t="shared" si="71"/>
        <v>1.4285714285714372E-2</v>
      </c>
    </row>
    <row r="856" spans="2:12" x14ac:dyDescent="0.25">
      <c r="B856" s="15">
        <v>43164</v>
      </c>
      <c r="C856" s="6">
        <v>9590.7999999999993</v>
      </c>
      <c r="D856" s="13">
        <f t="shared" si="67"/>
        <v>6.2637051337200225E-3</v>
      </c>
      <c r="E856" s="7">
        <v>11.85</v>
      </c>
      <c r="F856" s="13">
        <f t="shared" si="68"/>
        <v>9.7997443544951181E-3</v>
      </c>
      <c r="G856" s="7">
        <v>16.34</v>
      </c>
      <c r="H856" s="13">
        <f t="shared" si="69"/>
        <v>2.1249999999999991E-2</v>
      </c>
      <c r="I856" s="7">
        <v>8.7200000000000006</v>
      </c>
      <c r="J856" s="13">
        <f t="shared" si="70"/>
        <v>1.1481056257175413E-3</v>
      </c>
      <c r="K856" s="8">
        <v>9.25</v>
      </c>
      <c r="L856" s="13">
        <f t="shared" si="71"/>
        <v>2.1668472372697264E-3</v>
      </c>
    </row>
    <row r="857" spans="2:12" x14ac:dyDescent="0.25">
      <c r="B857" s="15">
        <v>43165</v>
      </c>
      <c r="C857" s="6">
        <v>9586.7999999999993</v>
      </c>
      <c r="D857" s="13">
        <f t="shared" si="67"/>
        <v>-4.1706635525712142E-4</v>
      </c>
      <c r="E857" s="7">
        <v>11.79</v>
      </c>
      <c r="F857" s="13">
        <f t="shared" si="68"/>
        <v>-5.0632911392405481E-3</v>
      </c>
      <c r="G857" s="7">
        <v>16.54</v>
      </c>
      <c r="H857" s="13">
        <f t="shared" si="69"/>
        <v>1.2239902080783311E-2</v>
      </c>
      <c r="I857" s="7">
        <v>8.8350000000000009</v>
      </c>
      <c r="J857" s="13">
        <f t="shared" si="70"/>
        <v>1.3188073394495436E-2</v>
      </c>
      <c r="K857" s="8">
        <v>9.2799999999999994</v>
      </c>
      <c r="L857" s="13">
        <f t="shared" si="71"/>
        <v>3.2432432432431741E-3</v>
      </c>
    </row>
    <row r="858" spans="2:12" x14ac:dyDescent="0.25">
      <c r="B858" s="15">
        <v>43166</v>
      </c>
      <c r="C858" s="6">
        <v>9599.2999999999993</v>
      </c>
      <c r="D858" s="13">
        <f t="shared" si="67"/>
        <v>1.3038761630575376E-3</v>
      </c>
      <c r="E858" s="7">
        <v>11.885</v>
      </c>
      <c r="F858" s="13">
        <f t="shared" si="68"/>
        <v>8.057675996607349E-3</v>
      </c>
      <c r="G858" s="7">
        <v>16.72</v>
      </c>
      <c r="H858" s="13">
        <f t="shared" si="69"/>
        <v>1.0882708585247867E-2</v>
      </c>
      <c r="I858" s="7">
        <v>8.9749999999999996</v>
      </c>
      <c r="J858" s="13">
        <f t="shared" si="70"/>
        <v>1.584606677985272E-2</v>
      </c>
      <c r="K858" s="8">
        <v>9.25</v>
      </c>
      <c r="L858" s="13">
        <f t="shared" si="71"/>
        <v>-3.2327586206895866E-3</v>
      </c>
    </row>
    <row r="859" spans="2:12" x14ac:dyDescent="0.25">
      <c r="B859" s="15">
        <v>43167</v>
      </c>
      <c r="C859" s="6">
        <v>9646.2000000000007</v>
      </c>
      <c r="D859" s="13">
        <f t="shared" si="67"/>
        <v>4.8857729209423042E-3</v>
      </c>
      <c r="E859" s="7">
        <v>11.95</v>
      </c>
      <c r="F859" s="13">
        <f t="shared" si="68"/>
        <v>5.4690786705931431E-3</v>
      </c>
      <c r="G859" s="7">
        <v>16.84</v>
      </c>
      <c r="H859" s="13">
        <f t="shared" si="69"/>
        <v>7.1770334928230265E-3</v>
      </c>
      <c r="I859" s="7">
        <v>9.02</v>
      </c>
      <c r="J859" s="13">
        <f t="shared" si="70"/>
        <v>5.0139275766016636E-3</v>
      </c>
      <c r="K859" s="8">
        <v>9.32</v>
      </c>
      <c r="L859" s="13">
        <f t="shared" si="71"/>
        <v>7.5675675675675987E-3</v>
      </c>
    </row>
    <row r="860" spans="2:12" x14ac:dyDescent="0.25">
      <c r="B860" s="15">
        <v>43168</v>
      </c>
      <c r="C860" s="6">
        <v>9686.1</v>
      </c>
      <c r="D860" s="13">
        <f t="shared" si="67"/>
        <v>4.1363438452447212E-3</v>
      </c>
      <c r="E860" s="7">
        <v>11.93</v>
      </c>
      <c r="F860" s="13">
        <f t="shared" si="68"/>
        <v>-1.6736401673639811E-3</v>
      </c>
      <c r="G860" s="7">
        <v>16.760000000000002</v>
      </c>
      <c r="H860" s="13">
        <f t="shared" si="69"/>
        <v>-4.7505938242279272E-3</v>
      </c>
      <c r="I860" s="7">
        <v>8.9</v>
      </c>
      <c r="J860" s="13">
        <f t="shared" si="70"/>
        <v>-1.330376940133029E-2</v>
      </c>
      <c r="K860" s="8">
        <v>9.25</v>
      </c>
      <c r="L860" s="13">
        <f t="shared" si="71"/>
        <v>-7.5107296137339359E-3</v>
      </c>
    </row>
    <row r="861" spans="2:12" x14ac:dyDescent="0.25">
      <c r="B861" s="15">
        <v>43171</v>
      </c>
      <c r="C861" s="6">
        <v>9727.5</v>
      </c>
      <c r="D861" s="13">
        <f t="shared" si="67"/>
        <v>4.2741660730324519E-3</v>
      </c>
      <c r="E861" s="7">
        <v>11.965</v>
      </c>
      <c r="F861" s="13">
        <f t="shared" si="68"/>
        <v>2.9337803855825771E-3</v>
      </c>
      <c r="G861" s="7">
        <v>16.59</v>
      </c>
      <c r="H861" s="13">
        <f t="shared" si="69"/>
        <v>-1.0143198090692225E-2</v>
      </c>
      <c r="I861" s="7">
        <v>8.89</v>
      </c>
      <c r="J861" s="13">
        <f t="shared" si="70"/>
        <v>-1.1235955056179536E-3</v>
      </c>
      <c r="K861" s="8">
        <v>9.25</v>
      </c>
      <c r="L861" s="13">
        <f t="shared" si="71"/>
        <v>0</v>
      </c>
    </row>
    <row r="862" spans="2:12" x14ac:dyDescent="0.25">
      <c r="B862" s="15">
        <v>43172</v>
      </c>
      <c r="C862" s="6">
        <v>9691.7000000000007</v>
      </c>
      <c r="D862" s="13">
        <f t="shared" si="67"/>
        <v>-3.680287843741894E-3</v>
      </c>
      <c r="E862" s="7">
        <v>11.994999999999999</v>
      </c>
      <c r="F862" s="13">
        <f t="shared" si="68"/>
        <v>2.507312996238977E-3</v>
      </c>
      <c r="G862" s="7">
        <v>16.7</v>
      </c>
      <c r="H862" s="13">
        <f t="shared" si="69"/>
        <v>6.6305003013863431E-3</v>
      </c>
      <c r="I862" s="7">
        <v>8.9499999999999993</v>
      </c>
      <c r="J862" s="13">
        <f t="shared" si="70"/>
        <v>6.7491563554554239E-3</v>
      </c>
      <c r="K862" s="8">
        <v>9.26</v>
      </c>
      <c r="L862" s="13">
        <f t="shared" si="71"/>
        <v>1.0810810810810581E-3</v>
      </c>
    </row>
    <row r="863" spans="2:12" x14ac:dyDescent="0.25">
      <c r="B863" s="15">
        <v>43173</v>
      </c>
      <c r="C863" s="6">
        <v>9688.5</v>
      </c>
      <c r="D863" s="13">
        <f t="shared" si="67"/>
        <v>-3.3017943188509008E-4</v>
      </c>
      <c r="E863" s="7">
        <v>12.115</v>
      </c>
      <c r="F863" s="13">
        <f t="shared" si="68"/>
        <v>1.0004168403501542E-2</v>
      </c>
      <c r="G863" s="7">
        <v>16.79</v>
      </c>
      <c r="H863" s="13">
        <f t="shared" si="69"/>
        <v>5.389221556886219E-3</v>
      </c>
      <c r="I863" s="7">
        <v>9.0500000000000007</v>
      </c>
      <c r="J863" s="13">
        <f t="shared" si="70"/>
        <v>1.1173184357542059E-2</v>
      </c>
      <c r="K863" s="8">
        <v>9.3000000000000007</v>
      </c>
      <c r="L863" s="13">
        <f t="shared" si="71"/>
        <v>4.3196544276458883E-3</v>
      </c>
    </row>
    <row r="864" spans="2:12" x14ac:dyDescent="0.25">
      <c r="B864" s="15">
        <v>43174</v>
      </c>
      <c r="C864" s="6">
        <v>9684.2000000000007</v>
      </c>
      <c r="D864" s="13">
        <f t="shared" si="67"/>
        <v>-4.438251535324635E-4</v>
      </c>
      <c r="E864" s="7">
        <v>12.244999999999999</v>
      </c>
      <c r="F864" s="13">
        <f t="shared" si="68"/>
        <v>1.0730499380932646E-2</v>
      </c>
      <c r="G864" s="7">
        <v>16.850000000000001</v>
      </c>
      <c r="H864" s="13">
        <f t="shared" si="69"/>
        <v>3.5735556879096055E-3</v>
      </c>
      <c r="I864" s="7">
        <v>9.07</v>
      </c>
      <c r="J864" s="13">
        <f t="shared" si="70"/>
        <v>2.2099447513811684E-3</v>
      </c>
      <c r="K864" s="8">
        <v>9.31</v>
      </c>
      <c r="L864" s="13">
        <f t="shared" si="71"/>
        <v>1.0752688172042781E-3</v>
      </c>
    </row>
    <row r="865" spans="2:12" x14ac:dyDescent="0.25">
      <c r="B865" s="15">
        <v>43175</v>
      </c>
      <c r="C865" s="6">
        <v>9761</v>
      </c>
      <c r="D865" s="13">
        <f t="shared" si="67"/>
        <v>7.9304434026557964E-3</v>
      </c>
      <c r="E865" s="7">
        <v>12.175000000000001</v>
      </c>
      <c r="F865" s="13">
        <f t="shared" si="68"/>
        <v>-5.7166190281746441E-3</v>
      </c>
      <c r="G865" s="7">
        <v>16.79</v>
      </c>
      <c r="H865" s="13">
        <f t="shared" si="69"/>
        <v>-3.5608308605342594E-3</v>
      </c>
      <c r="I865" s="7">
        <v>8.9749999999999996</v>
      </c>
      <c r="J865" s="13">
        <f t="shared" si="70"/>
        <v>-1.0474090407938327E-2</v>
      </c>
      <c r="K865" s="8">
        <v>9.24</v>
      </c>
      <c r="L865" s="13">
        <f t="shared" si="71"/>
        <v>-7.5187969924812329E-3</v>
      </c>
    </row>
    <row r="866" spans="2:12" x14ac:dyDescent="0.25">
      <c r="B866" s="15">
        <v>43178</v>
      </c>
      <c r="C866" s="6">
        <v>9664.1</v>
      </c>
      <c r="D866" s="13">
        <f t="shared" si="67"/>
        <v>-9.92726155107055E-3</v>
      </c>
      <c r="E866" s="7">
        <v>12.115</v>
      </c>
      <c r="F866" s="13">
        <f t="shared" si="68"/>
        <v>-4.9281314168378226E-3</v>
      </c>
      <c r="G866" s="7">
        <v>16.809999999999999</v>
      </c>
      <c r="H866" s="13">
        <f t="shared" si="69"/>
        <v>1.1911852293031314E-3</v>
      </c>
      <c r="I866" s="7">
        <v>8.98</v>
      </c>
      <c r="J866" s="13">
        <f t="shared" si="70"/>
        <v>5.5710306406693945E-4</v>
      </c>
      <c r="K866" s="8">
        <v>9.34</v>
      </c>
      <c r="L866" s="13">
        <f t="shared" si="71"/>
        <v>1.0822510822510784E-2</v>
      </c>
    </row>
    <row r="867" spans="2:12" x14ac:dyDescent="0.25">
      <c r="B867" s="15">
        <v>43179</v>
      </c>
      <c r="C867" s="6">
        <v>9681.6</v>
      </c>
      <c r="D867" s="13">
        <f t="shared" si="67"/>
        <v>1.8108256330129034E-3</v>
      </c>
      <c r="E867" s="7">
        <v>12.185</v>
      </c>
      <c r="F867" s="13">
        <f t="shared" si="68"/>
        <v>5.7779612051176458E-3</v>
      </c>
      <c r="G867" s="7">
        <v>16.84</v>
      </c>
      <c r="H867" s="13">
        <f t="shared" si="69"/>
        <v>1.7846519928614599E-3</v>
      </c>
      <c r="I867" s="7">
        <v>9.0399999999999991</v>
      </c>
      <c r="J867" s="13">
        <f t="shared" si="70"/>
        <v>6.6815144766145564E-3</v>
      </c>
      <c r="K867" s="8">
        <v>9.4499999999999993</v>
      </c>
      <c r="L867" s="13">
        <f t="shared" si="71"/>
        <v>1.1777301927194801E-2</v>
      </c>
    </row>
    <row r="868" spans="2:12" x14ac:dyDescent="0.25">
      <c r="B868" s="15">
        <v>43180</v>
      </c>
      <c r="C868" s="6">
        <v>9630.9</v>
      </c>
      <c r="D868" s="13">
        <f t="shared" si="67"/>
        <v>-5.2367377293010171E-3</v>
      </c>
      <c r="E868" s="7">
        <v>12.11</v>
      </c>
      <c r="F868" s="13">
        <f t="shared" si="68"/>
        <v>-6.1551087402544986E-3</v>
      </c>
      <c r="G868" s="7">
        <v>16.77</v>
      </c>
      <c r="H868" s="13">
        <f t="shared" si="69"/>
        <v>-4.1567695961995423E-3</v>
      </c>
      <c r="I868" s="7">
        <v>9.1750000000000007</v>
      </c>
      <c r="J868" s="13">
        <f t="shared" si="70"/>
        <v>1.4933628318584245E-2</v>
      </c>
      <c r="K868" s="8">
        <v>9.42</v>
      </c>
      <c r="L868" s="13">
        <f t="shared" si="71"/>
        <v>-3.1746031746031074E-3</v>
      </c>
    </row>
    <row r="869" spans="2:12" x14ac:dyDescent="0.25">
      <c r="B869" s="15">
        <v>43181</v>
      </c>
      <c r="C869" s="6">
        <v>9487.4</v>
      </c>
      <c r="D869" s="13">
        <f t="shared" si="67"/>
        <v>-1.4899957428693062E-2</v>
      </c>
      <c r="E869" s="7">
        <v>12.145</v>
      </c>
      <c r="F869" s="13">
        <f t="shared" si="68"/>
        <v>2.8901734104046363E-3</v>
      </c>
      <c r="G869" s="7">
        <v>16.7</v>
      </c>
      <c r="H869" s="13">
        <f t="shared" si="69"/>
        <v>-4.1741204531902379E-3</v>
      </c>
      <c r="I869" s="7">
        <v>9.16</v>
      </c>
      <c r="J869" s="13">
        <f t="shared" si="70"/>
        <v>-1.6348773841962472E-3</v>
      </c>
      <c r="K869" s="8">
        <v>9.3000000000000007</v>
      </c>
      <c r="L869" s="13">
        <f t="shared" si="71"/>
        <v>-1.2738853503184631E-2</v>
      </c>
    </row>
    <row r="870" spans="2:12" x14ac:dyDescent="0.25">
      <c r="B870" s="15">
        <v>43182</v>
      </c>
      <c r="C870" s="6">
        <v>9393.1</v>
      </c>
      <c r="D870" s="13">
        <f t="shared" si="67"/>
        <v>-9.9394987035435704E-3</v>
      </c>
      <c r="E870" s="7">
        <v>12.07</v>
      </c>
      <c r="F870" s="13">
        <f t="shared" si="68"/>
        <v>-6.1753808151502089E-3</v>
      </c>
      <c r="G870" s="7">
        <v>16.5</v>
      </c>
      <c r="H870" s="13">
        <f t="shared" si="69"/>
        <v>-1.1976047904191574E-2</v>
      </c>
      <c r="I870" s="7">
        <v>8.9649999999999999</v>
      </c>
      <c r="J870" s="13">
        <f t="shared" si="70"/>
        <v>-2.1288209606986932E-2</v>
      </c>
      <c r="K870" s="8">
        <v>9.1999999999999993</v>
      </c>
      <c r="L870" s="13">
        <f t="shared" si="71"/>
        <v>-1.0752688172043163E-2</v>
      </c>
    </row>
    <row r="871" spans="2:12" x14ac:dyDescent="0.25">
      <c r="B871" s="15">
        <v>43185</v>
      </c>
      <c r="C871" s="6">
        <v>9381</v>
      </c>
      <c r="D871" s="13">
        <f t="shared" si="67"/>
        <v>-1.2881796212113534E-3</v>
      </c>
      <c r="E871" s="7">
        <v>12.07</v>
      </c>
      <c r="F871" s="13">
        <f t="shared" si="68"/>
        <v>0</v>
      </c>
      <c r="G871" s="7">
        <v>16.510000000000002</v>
      </c>
      <c r="H871" s="13">
        <f t="shared" si="69"/>
        <v>6.0606060606070082E-4</v>
      </c>
      <c r="I871" s="7">
        <v>8.9250000000000007</v>
      </c>
      <c r="J871" s="13">
        <f t="shared" si="70"/>
        <v>-4.4617958728387225E-3</v>
      </c>
      <c r="K871" s="8">
        <v>9.41</v>
      </c>
      <c r="L871" s="13">
        <f t="shared" si="71"/>
        <v>2.2826086956521833E-2</v>
      </c>
    </row>
    <row r="872" spans="2:12" x14ac:dyDescent="0.25">
      <c r="B872" s="15">
        <v>43186</v>
      </c>
      <c r="C872" s="6">
        <v>9473.6</v>
      </c>
      <c r="D872" s="13">
        <f t="shared" si="67"/>
        <v>9.8710158831681449E-3</v>
      </c>
      <c r="E872" s="7">
        <v>12.185</v>
      </c>
      <c r="F872" s="13">
        <f t="shared" si="68"/>
        <v>9.5277547638774E-3</v>
      </c>
      <c r="G872" s="7">
        <v>16.829999999999998</v>
      </c>
      <c r="H872" s="13">
        <f t="shared" si="69"/>
        <v>1.9382192610538869E-2</v>
      </c>
      <c r="I872" s="7">
        <v>9.0649999999999995</v>
      </c>
      <c r="J872" s="13">
        <f t="shared" si="70"/>
        <v>1.5686274509803786E-2</v>
      </c>
      <c r="K872" s="8">
        <v>9.4600000000000009</v>
      </c>
      <c r="L872" s="13">
        <f t="shared" si="71"/>
        <v>5.3134962805526792E-3</v>
      </c>
    </row>
    <row r="873" spans="2:12" x14ac:dyDescent="0.25">
      <c r="B873" s="15">
        <v>43187</v>
      </c>
      <c r="C873" s="6">
        <v>9555</v>
      </c>
      <c r="D873" s="13">
        <f t="shared" si="67"/>
        <v>8.592298598209723E-3</v>
      </c>
      <c r="E873" s="7">
        <v>12.35</v>
      </c>
      <c r="F873" s="13">
        <f t="shared" si="68"/>
        <v>1.3541239228559635E-2</v>
      </c>
      <c r="G873" s="7">
        <v>16.84</v>
      </c>
      <c r="H873" s="13">
        <f t="shared" si="69"/>
        <v>5.9417706476539301E-4</v>
      </c>
      <c r="I873" s="7">
        <v>9.1300000000000008</v>
      </c>
      <c r="J873" s="13">
        <f t="shared" si="70"/>
        <v>7.1704357418644546E-3</v>
      </c>
      <c r="K873" s="8">
        <v>9.69</v>
      </c>
      <c r="L873" s="13">
        <f t="shared" si="71"/>
        <v>2.4312896405919517E-2</v>
      </c>
    </row>
    <row r="874" spans="2:12" x14ac:dyDescent="0.25">
      <c r="B874" s="15">
        <v>43188</v>
      </c>
      <c r="C874" s="6">
        <v>9600.4</v>
      </c>
      <c r="D874" s="13">
        <f t="shared" si="67"/>
        <v>4.7514390371532845E-3</v>
      </c>
      <c r="E874" s="7">
        <v>12.44</v>
      </c>
      <c r="F874" s="13">
        <f t="shared" si="68"/>
        <v>7.2874493927125392E-3</v>
      </c>
      <c r="G874" s="7">
        <v>17.28</v>
      </c>
      <c r="H874" s="13">
        <f t="shared" si="69"/>
        <v>2.6128266033254233E-2</v>
      </c>
      <c r="I874" s="7">
        <v>9.4</v>
      </c>
      <c r="J874" s="13">
        <f t="shared" si="70"/>
        <v>2.9572836801752416E-2</v>
      </c>
      <c r="K874" s="8">
        <v>9.75</v>
      </c>
      <c r="L874" s="13">
        <f t="shared" si="71"/>
        <v>6.1919504643963364E-3</v>
      </c>
    </row>
    <row r="875" spans="2:12" x14ac:dyDescent="0.25">
      <c r="B875" s="15">
        <v>43193</v>
      </c>
      <c r="C875" s="6">
        <v>9549.6</v>
      </c>
      <c r="D875" s="13">
        <f t="shared" si="67"/>
        <v>-5.2914461897420181E-3</v>
      </c>
      <c r="E875" s="7">
        <v>12.5</v>
      </c>
      <c r="F875" s="13">
        <f t="shared" si="68"/>
        <v>4.8231511254019695E-3</v>
      </c>
      <c r="G875" s="7">
        <v>18.2</v>
      </c>
      <c r="H875" s="13">
        <f t="shared" si="69"/>
        <v>5.324074074074063E-2</v>
      </c>
      <c r="I875" s="7">
        <v>9.6349999999999998</v>
      </c>
      <c r="J875" s="13">
        <f t="shared" si="70"/>
        <v>2.4999999999999939E-2</v>
      </c>
      <c r="K875" s="8">
        <v>9.83</v>
      </c>
      <c r="L875" s="13">
        <f t="shared" si="71"/>
        <v>8.2051282051282121E-3</v>
      </c>
    </row>
    <row r="876" spans="2:12" x14ac:dyDescent="0.25">
      <c r="B876" s="15">
        <v>43194</v>
      </c>
      <c r="C876" s="6">
        <v>9513.2999999999993</v>
      </c>
      <c r="D876" s="13">
        <f t="shared" si="67"/>
        <v>-3.8012063332496745E-3</v>
      </c>
      <c r="E876" s="7">
        <v>12.45</v>
      </c>
      <c r="F876" s="13">
        <f t="shared" si="68"/>
        <v>-4.0000000000000565E-3</v>
      </c>
      <c r="G876" s="7">
        <v>18.5</v>
      </c>
      <c r="H876" s="13">
        <f t="shared" si="69"/>
        <v>1.6483516483516522E-2</v>
      </c>
      <c r="I876" s="7">
        <v>9.6750000000000007</v>
      </c>
      <c r="J876" s="13">
        <f t="shared" si="70"/>
        <v>4.1515308770109938E-3</v>
      </c>
      <c r="K876" s="8">
        <v>9.84</v>
      </c>
      <c r="L876" s="13">
        <f t="shared" si="71"/>
        <v>1.0172939979653903E-3</v>
      </c>
    </row>
    <row r="877" spans="2:12" x14ac:dyDescent="0.25">
      <c r="B877" s="15">
        <v>43195</v>
      </c>
      <c r="C877" s="6">
        <v>9740.9</v>
      </c>
      <c r="D877" s="13">
        <f t="shared" si="67"/>
        <v>2.3924400576035697E-2</v>
      </c>
      <c r="E877" s="7">
        <v>12.475</v>
      </c>
      <c r="F877" s="13">
        <f t="shared" si="68"/>
        <v>2.0080321285140847E-3</v>
      </c>
      <c r="G877" s="7">
        <v>17.34</v>
      </c>
      <c r="H877" s="13">
        <f t="shared" si="69"/>
        <v>-6.2702702702702715E-2</v>
      </c>
      <c r="I877" s="7">
        <v>9.6300000000000008</v>
      </c>
      <c r="J877" s="13">
        <f t="shared" si="70"/>
        <v>-4.6511627906976665E-3</v>
      </c>
      <c r="K877" s="8">
        <v>9.8699999999999992</v>
      </c>
      <c r="L877" s="13">
        <f t="shared" si="71"/>
        <v>3.0487804878048131E-3</v>
      </c>
    </row>
    <row r="878" spans="2:12" x14ac:dyDescent="0.25">
      <c r="B878" s="15">
        <v>43196</v>
      </c>
      <c r="C878" s="6">
        <v>9682.7999999999993</v>
      </c>
      <c r="D878" s="13">
        <f t="shared" si="67"/>
        <v>-5.9645412641542743E-3</v>
      </c>
      <c r="E878" s="7">
        <v>12.33</v>
      </c>
      <c r="F878" s="13">
        <f t="shared" si="68"/>
        <v>-1.1623246492985939E-2</v>
      </c>
      <c r="G878" s="7">
        <v>17.399999999999999</v>
      </c>
      <c r="H878" s="13">
        <f t="shared" si="69"/>
        <v>3.4602076124566738E-3</v>
      </c>
      <c r="I878" s="7">
        <v>9.42</v>
      </c>
      <c r="J878" s="13">
        <f t="shared" si="70"/>
        <v>-2.1806853582554603E-2</v>
      </c>
      <c r="K878" s="8">
        <v>9.77</v>
      </c>
      <c r="L878" s="13">
        <f t="shared" si="71"/>
        <v>-1.0131712259371799E-2</v>
      </c>
    </row>
    <row r="879" spans="2:12" x14ac:dyDescent="0.25">
      <c r="B879" s="15">
        <v>43199</v>
      </c>
      <c r="C879" s="6">
        <v>9742.7999999999993</v>
      </c>
      <c r="D879" s="13">
        <f t="shared" si="67"/>
        <v>6.1965547155781392E-3</v>
      </c>
      <c r="E879" s="7">
        <v>12.43</v>
      </c>
      <c r="F879" s="13">
        <f t="shared" si="68"/>
        <v>8.1103000811029724E-3</v>
      </c>
      <c r="G879" s="7">
        <v>17.420000000000002</v>
      </c>
      <c r="H879" s="13">
        <f t="shared" si="69"/>
        <v>1.1494252873565016E-3</v>
      </c>
      <c r="I879" s="7">
        <v>9.4499999999999993</v>
      </c>
      <c r="J879" s="13">
        <f t="shared" si="70"/>
        <v>3.1847133757961104E-3</v>
      </c>
      <c r="K879" s="8">
        <v>9.75</v>
      </c>
      <c r="L879" s="13">
        <f t="shared" si="71"/>
        <v>-2.047082906857684E-3</v>
      </c>
    </row>
    <row r="880" spans="2:12" x14ac:dyDescent="0.25">
      <c r="B880" s="15">
        <v>43200</v>
      </c>
      <c r="C880" s="6">
        <v>9763.5</v>
      </c>
      <c r="D880" s="13">
        <f t="shared" si="67"/>
        <v>2.1246458923513496E-3</v>
      </c>
      <c r="E880" s="7">
        <v>12.324999999999999</v>
      </c>
      <c r="F880" s="13">
        <f t="shared" si="68"/>
        <v>-8.4473049074819326E-3</v>
      </c>
      <c r="G880" s="7">
        <v>17.420000000000002</v>
      </c>
      <c r="H880" s="13">
        <f t="shared" si="69"/>
        <v>0</v>
      </c>
      <c r="I880" s="7">
        <v>9.43</v>
      </c>
      <c r="J880" s="13">
        <f t="shared" si="70"/>
        <v>-2.1164021164020714E-3</v>
      </c>
      <c r="K880" s="8">
        <v>9.77</v>
      </c>
      <c r="L880" s="13">
        <f t="shared" si="71"/>
        <v>2.0512820512820075E-3</v>
      </c>
    </row>
    <row r="881" spans="2:12" x14ac:dyDescent="0.25">
      <c r="B881" s="15">
        <v>43201</v>
      </c>
      <c r="C881" s="6">
        <v>9735.7999999999993</v>
      </c>
      <c r="D881" s="13">
        <f t="shared" si="67"/>
        <v>-2.8370973523839534E-3</v>
      </c>
      <c r="E881" s="7">
        <v>12.4</v>
      </c>
      <c r="F881" s="13">
        <f t="shared" si="68"/>
        <v>6.0851926977688493E-3</v>
      </c>
      <c r="G881" s="7">
        <v>17.3</v>
      </c>
      <c r="H881" s="13">
        <f t="shared" si="69"/>
        <v>-6.8886337543054522E-3</v>
      </c>
      <c r="I881" s="7">
        <v>9.18</v>
      </c>
      <c r="J881" s="13">
        <f t="shared" si="70"/>
        <v>-2.6511134676564158E-2</v>
      </c>
      <c r="K881" s="8">
        <v>9.8000000000000007</v>
      </c>
      <c r="L881" s="13">
        <f t="shared" si="71"/>
        <v>3.0706243602867081E-3</v>
      </c>
    </row>
    <row r="882" spans="2:12" x14ac:dyDescent="0.25">
      <c r="B882" s="15">
        <v>43202</v>
      </c>
      <c r="C882" s="6">
        <v>9747</v>
      </c>
      <c r="D882" s="13">
        <f t="shared" si="67"/>
        <v>1.1503933934551582E-3</v>
      </c>
      <c r="E882" s="7">
        <v>12.49</v>
      </c>
      <c r="F882" s="13">
        <f t="shared" si="68"/>
        <v>7.2580645161290204E-3</v>
      </c>
      <c r="G882" s="7">
        <v>17.440000000000001</v>
      </c>
      <c r="H882" s="13">
        <f t="shared" si="69"/>
        <v>8.0924855491329804E-3</v>
      </c>
      <c r="I882" s="7">
        <v>9.1999999999999993</v>
      </c>
      <c r="J882" s="13">
        <f t="shared" si="70"/>
        <v>2.1786492374727207E-3</v>
      </c>
      <c r="K882" s="8">
        <v>9.81</v>
      </c>
      <c r="L882" s="13">
        <f t="shared" si="71"/>
        <v>1.0204081632652843E-3</v>
      </c>
    </row>
    <row r="883" spans="2:12" x14ac:dyDescent="0.25">
      <c r="B883" s="15">
        <v>43203</v>
      </c>
      <c r="C883" s="6">
        <v>9767.2999999999993</v>
      </c>
      <c r="D883" s="13">
        <f t="shared" si="67"/>
        <v>2.0826921103928669E-3</v>
      </c>
      <c r="E883" s="7">
        <v>12.47</v>
      </c>
      <c r="F883" s="13">
        <f t="shared" si="68"/>
        <v>-1.6012810248198217E-3</v>
      </c>
      <c r="G883" s="7">
        <v>17.350000000000001</v>
      </c>
      <c r="H883" s="13">
        <f t="shared" si="69"/>
        <v>-5.1605504587155879E-3</v>
      </c>
      <c r="I883" s="7">
        <v>9.25</v>
      </c>
      <c r="J883" s="13">
        <f t="shared" si="70"/>
        <v>5.4347826086957301E-3</v>
      </c>
      <c r="K883" s="8">
        <v>9.75</v>
      </c>
      <c r="L883" s="13">
        <f t="shared" si="71"/>
        <v>-6.1162079510703867E-3</v>
      </c>
    </row>
    <row r="884" spans="2:12" x14ac:dyDescent="0.25">
      <c r="B884" s="15">
        <v>43206</v>
      </c>
      <c r="C884" s="6">
        <v>9766.1</v>
      </c>
      <c r="D884" s="13">
        <f t="shared" si="67"/>
        <v>-1.228589272366886E-4</v>
      </c>
      <c r="E884" s="7">
        <v>12.5</v>
      </c>
      <c r="F884" s="13">
        <f t="shared" si="68"/>
        <v>2.4057738572573666E-3</v>
      </c>
      <c r="G884" s="7">
        <v>17.62</v>
      </c>
      <c r="H884" s="13">
        <f t="shared" si="69"/>
        <v>1.5561959654178649E-2</v>
      </c>
      <c r="I884" s="7">
        <v>9.2249999999999996</v>
      </c>
      <c r="J884" s="13">
        <f t="shared" si="70"/>
        <v>-2.702702702702741E-3</v>
      </c>
      <c r="K884" s="8">
        <v>9.7200000000000006</v>
      </c>
      <c r="L884" s="13">
        <f t="shared" si="71"/>
        <v>-3.0769230769230114E-3</v>
      </c>
    </row>
    <row r="885" spans="2:12" x14ac:dyDescent="0.25">
      <c r="B885" s="15">
        <v>43207</v>
      </c>
      <c r="C885" s="6">
        <v>9803.9</v>
      </c>
      <c r="D885" s="13">
        <f t="shared" si="67"/>
        <v>3.8705317373362211E-3</v>
      </c>
      <c r="E885" s="7">
        <v>12.5</v>
      </c>
      <c r="F885" s="13">
        <f t="shared" si="68"/>
        <v>0</v>
      </c>
      <c r="G885" s="7">
        <v>17.7</v>
      </c>
      <c r="H885" s="13">
        <f t="shared" si="69"/>
        <v>4.5402951191826496E-3</v>
      </c>
      <c r="I885" s="7">
        <v>9.3550000000000004</v>
      </c>
      <c r="J885" s="13">
        <f t="shared" si="70"/>
        <v>1.4092140921409299E-2</v>
      </c>
      <c r="K885" s="8">
        <v>9.75</v>
      </c>
      <c r="L885" s="13">
        <f t="shared" si="71"/>
        <v>3.0864197530863537E-3</v>
      </c>
    </row>
    <row r="886" spans="2:12" x14ac:dyDescent="0.25">
      <c r="B886" s="15">
        <v>43208</v>
      </c>
      <c r="C886" s="6">
        <v>9857.2999999999993</v>
      </c>
      <c r="D886" s="13">
        <f t="shared" si="67"/>
        <v>5.4468119829863253E-3</v>
      </c>
      <c r="E886" s="7">
        <v>12.38</v>
      </c>
      <c r="F886" s="13">
        <f t="shared" si="68"/>
        <v>-9.5999999999999367E-3</v>
      </c>
      <c r="G886" s="7">
        <v>17.61</v>
      </c>
      <c r="H886" s="13">
        <f t="shared" si="69"/>
        <v>-5.0847457627118562E-3</v>
      </c>
      <c r="I886" s="7">
        <v>9.36</v>
      </c>
      <c r="J886" s="13">
        <f t="shared" si="70"/>
        <v>5.344735435594874E-4</v>
      </c>
      <c r="K886" s="8">
        <v>9.6999999999999993</v>
      </c>
      <c r="L886" s="13">
        <f t="shared" si="71"/>
        <v>-5.1282051282052011E-3</v>
      </c>
    </row>
    <row r="887" spans="2:12" x14ac:dyDescent="0.25">
      <c r="B887" s="15">
        <v>43209</v>
      </c>
      <c r="C887" s="6">
        <v>9868</v>
      </c>
      <c r="D887" s="13">
        <f t="shared" si="67"/>
        <v>1.0854899414647751E-3</v>
      </c>
      <c r="E887" s="7">
        <v>12.39</v>
      </c>
      <c r="F887" s="13">
        <f t="shared" si="68"/>
        <v>8.0775444264941727E-4</v>
      </c>
      <c r="G887" s="7">
        <v>17.670000000000002</v>
      </c>
      <c r="H887" s="13">
        <f t="shared" si="69"/>
        <v>3.407155025553792E-3</v>
      </c>
      <c r="I887" s="7">
        <v>9.4</v>
      </c>
      <c r="J887" s="13">
        <f t="shared" si="70"/>
        <v>4.2735042735043728E-3</v>
      </c>
      <c r="K887" s="8">
        <v>9.6999999999999993</v>
      </c>
      <c r="L887" s="13">
        <f t="shared" si="71"/>
        <v>0</v>
      </c>
    </row>
    <row r="888" spans="2:12" x14ac:dyDescent="0.25">
      <c r="B888" s="15">
        <v>43210</v>
      </c>
      <c r="C888" s="6">
        <v>9884.2000000000007</v>
      </c>
      <c r="D888" s="13">
        <f t="shared" si="67"/>
        <v>1.6416700445886429E-3</v>
      </c>
      <c r="E888" s="7">
        <v>12.4</v>
      </c>
      <c r="F888" s="13">
        <f t="shared" si="68"/>
        <v>8.0710250201773898E-4</v>
      </c>
      <c r="G888" s="7">
        <v>17.57</v>
      </c>
      <c r="H888" s="13">
        <f t="shared" si="69"/>
        <v>-5.6593095642332438E-3</v>
      </c>
      <c r="I888" s="7">
        <v>9.41</v>
      </c>
      <c r="J888" s="13">
        <f t="shared" si="70"/>
        <v>1.0638297872340198E-3</v>
      </c>
      <c r="K888" s="8">
        <v>9.25</v>
      </c>
      <c r="L888" s="13">
        <f t="shared" si="71"/>
        <v>-4.639175257731952E-2</v>
      </c>
    </row>
    <row r="889" spans="2:12" x14ac:dyDescent="0.25">
      <c r="B889" s="15">
        <v>43213</v>
      </c>
      <c r="C889" s="6">
        <v>9922</v>
      </c>
      <c r="D889" s="13">
        <f t="shared" si="67"/>
        <v>3.8242852228808875E-3</v>
      </c>
      <c r="E889" s="7">
        <v>12.505000000000001</v>
      </c>
      <c r="F889" s="13">
        <f t="shared" si="68"/>
        <v>8.4677419354839047E-3</v>
      </c>
      <c r="G889" s="7">
        <v>17.649999999999999</v>
      </c>
      <c r="H889" s="13">
        <f t="shared" si="69"/>
        <v>4.5532157085940977E-3</v>
      </c>
      <c r="I889" s="7">
        <v>9.42</v>
      </c>
      <c r="J889" s="13">
        <f t="shared" si="70"/>
        <v>1.0626992561104981E-3</v>
      </c>
      <c r="K889" s="8">
        <v>9.35</v>
      </c>
      <c r="L889" s="13">
        <f t="shared" si="71"/>
        <v>1.0810810810810773E-2</v>
      </c>
    </row>
    <row r="890" spans="2:12" x14ac:dyDescent="0.25">
      <c r="B890" s="15">
        <v>43214</v>
      </c>
      <c r="C890" s="6">
        <v>9883.4</v>
      </c>
      <c r="D890" s="13">
        <f t="shared" si="67"/>
        <v>-3.8903446885708891E-3</v>
      </c>
      <c r="E890" s="7">
        <v>12.58</v>
      </c>
      <c r="F890" s="13">
        <f t="shared" si="68"/>
        <v>5.9976009596160963E-3</v>
      </c>
      <c r="G890" s="7">
        <v>17.5</v>
      </c>
      <c r="H890" s="13">
        <f t="shared" si="69"/>
        <v>-8.4985835694050185E-3</v>
      </c>
      <c r="I890" s="7">
        <v>9.4749999999999996</v>
      </c>
      <c r="J890" s="13">
        <f t="shared" si="70"/>
        <v>5.8386411889596304E-3</v>
      </c>
      <c r="K890" s="8">
        <v>9.33</v>
      </c>
      <c r="L890" s="13">
        <f t="shared" si="71"/>
        <v>-2.1390374331550347E-3</v>
      </c>
    </row>
    <row r="891" spans="2:12" x14ac:dyDescent="0.25">
      <c r="B891" s="15">
        <v>43215</v>
      </c>
      <c r="C891" s="6">
        <v>9858</v>
      </c>
      <c r="D891" s="13">
        <f t="shared" si="67"/>
        <v>-2.5699658012424509E-3</v>
      </c>
      <c r="E891" s="7">
        <v>12.55</v>
      </c>
      <c r="F891" s="13">
        <f t="shared" si="68"/>
        <v>-2.384737678855275E-3</v>
      </c>
      <c r="G891" s="7">
        <v>17.690000000000001</v>
      </c>
      <c r="H891" s="13">
        <f t="shared" si="69"/>
        <v>1.085714285714293E-2</v>
      </c>
      <c r="I891" s="7">
        <v>9.3699999999999992</v>
      </c>
      <c r="J891" s="13">
        <f t="shared" si="70"/>
        <v>-1.1081794195250705E-2</v>
      </c>
      <c r="K891" s="8">
        <v>9.35</v>
      </c>
      <c r="L891" s="13">
        <f t="shared" si="71"/>
        <v>2.1436227224008119E-3</v>
      </c>
    </row>
    <row r="892" spans="2:12" x14ac:dyDescent="0.25">
      <c r="B892" s="15">
        <v>43216</v>
      </c>
      <c r="C892" s="6">
        <v>9902.2999999999993</v>
      </c>
      <c r="D892" s="13">
        <f t="shared" si="67"/>
        <v>4.4938121322782784E-3</v>
      </c>
      <c r="E892" s="7">
        <v>12.734999999999999</v>
      </c>
      <c r="F892" s="13">
        <f t="shared" si="68"/>
        <v>1.4741035856573603E-2</v>
      </c>
      <c r="G892" s="7">
        <v>17.66</v>
      </c>
      <c r="H892" s="13">
        <f t="shared" si="69"/>
        <v>-1.69587337478808E-3</v>
      </c>
      <c r="I892" s="7">
        <v>9.51</v>
      </c>
      <c r="J892" s="13">
        <f t="shared" si="70"/>
        <v>1.4941302027748194E-2</v>
      </c>
      <c r="K892" s="8">
        <v>9.4499999999999993</v>
      </c>
      <c r="L892" s="13">
        <f t="shared" si="71"/>
        <v>1.0695187165775364E-2</v>
      </c>
    </row>
    <row r="893" spans="2:12" x14ac:dyDescent="0.25">
      <c r="B893" s="15">
        <v>43217</v>
      </c>
      <c r="C893" s="6">
        <v>9925.4</v>
      </c>
      <c r="D893" s="13">
        <f t="shared" si="67"/>
        <v>2.3327913717015609E-3</v>
      </c>
      <c r="E893" s="7">
        <v>12.78</v>
      </c>
      <c r="F893" s="13">
        <f t="shared" si="68"/>
        <v>3.5335689045936343E-3</v>
      </c>
      <c r="G893" s="7">
        <v>17.690000000000001</v>
      </c>
      <c r="H893" s="13">
        <f t="shared" si="69"/>
        <v>1.6987542468856816E-3</v>
      </c>
      <c r="I893" s="7">
        <v>9.5399999999999991</v>
      </c>
      <c r="J893" s="13">
        <f t="shared" si="70"/>
        <v>3.1545741324920462E-3</v>
      </c>
      <c r="K893" s="8">
        <v>9.3800000000000008</v>
      </c>
      <c r="L893" s="13">
        <f t="shared" si="71"/>
        <v>-7.4074074074072498E-3</v>
      </c>
    </row>
    <row r="894" spans="2:12" x14ac:dyDescent="0.25">
      <c r="B894" s="15">
        <v>43220</v>
      </c>
      <c r="C894" s="6">
        <v>9980.6</v>
      </c>
      <c r="D894" s="13">
        <f t="shared" si="67"/>
        <v>5.5614887057449302E-3</v>
      </c>
      <c r="E894" s="7">
        <v>12.8</v>
      </c>
      <c r="F894" s="13">
        <f t="shared" si="68"/>
        <v>1.5649452269171635E-3</v>
      </c>
      <c r="G894" s="7">
        <v>17.600000000000001</v>
      </c>
      <c r="H894" s="13">
        <f t="shared" si="69"/>
        <v>-5.0876201243640392E-3</v>
      </c>
      <c r="I894" s="7">
        <v>9.64</v>
      </c>
      <c r="J894" s="13">
        <f t="shared" si="70"/>
        <v>1.0482180293501198E-2</v>
      </c>
      <c r="K894" s="8">
        <v>9.4</v>
      </c>
      <c r="L894" s="13">
        <f t="shared" si="71"/>
        <v>2.1321961620468627E-3</v>
      </c>
    </row>
    <row r="895" spans="2:12" x14ac:dyDescent="0.25">
      <c r="B895" s="15">
        <v>43222</v>
      </c>
      <c r="C895" s="6">
        <v>10088.9</v>
      </c>
      <c r="D895" s="13">
        <f t="shared" si="67"/>
        <v>1.0851051039015618E-2</v>
      </c>
      <c r="E895" s="7">
        <v>12.885</v>
      </c>
      <c r="F895" s="13">
        <f t="shared" si="68"/>
        <v>6.6406249999999278E-3</v>
      </c>
      <c r="G895" s="7">
        <v>17.649999999999999</v>
      </c>
      <c r="H895" s="13">
        <f t="shared" si="69"/>
        <v>2.8409090909089292E-3</v>
      </c>
      <c r="I895" s="7">
        <v>9.8049999999999997</v>
      </c>
      <c r="J895" s="13">
        <f t="shared" si="70"/>
        <v>1.7116182572614019E-2</v>
      </c>
      <c r="K895" s="8">
        <v>9.4499999999999993</v>
      </c>
      <c r="L895" s="13">
        <f t="shared" si="71"/>
        <v>5.319148936170099E-3</v>
      </c>
    </row>
    <row r="896" spans="2:12" x14ac:dyDescent="0.25">
      <c r="B896" s="15">
        <v>43223</v>
      </c>
      <c r="C896" s="6">
        <v>10038.799999999999</v>
      </c>
      <c r="D896" s="13">
        <f t="shared" si="67"/>
        <v>-4.9658535618353206E-3</v>
      </c>
      <c r="E896" s="7">
        <v>12.8</v>
      </c>
      <c r="F896" s="13">
        <f t="shared" si="68"/>
        <v>-6.5968180054326022E-3</v>
      </c>
      <c r="G896" s="7">
        <v>17.75</v>
      </c>
      <c r="H896" s="13">
        <f t="shared" si="69"/>
        <v>5.6657223796034804E-3</v>
      </c>
      <c r="I896" s="7">
        <v>9.875</v>
      </c>
      <c r="J896" s="13">
        <f t="shared" si="70"/>
        <v>7.139214686384527E-3</v>
      </c>
      <c r="K896" s="8">
        <v>9.4600000000000009</v>
      </c>
      <c r="L896" s="13">
        <f t="shared" si="71"/>
        <v>1.0582010582012237E-3</v>
      </c>
    </row>
    <row r="897" spans="2:12" x14ac:dyDescent="0.25">
      <c r="B897" s="15">
        <v>43224</v>
      </c>
      <c r="C897" s="6">
        <v>10104.1</v>
      </c>
      <c r="D897" s="13">
        <f t="shared" si="67"/>
        <v>6.5047615252820153E-3</v>
      </c>
      <c r="E897" s="7">
        <v>12.824999999999999</v>
      </c>
      <c r="F897" s="13">
        <f t="shared" si="68"/>
        <v>1.953124999999889E-3</v>
      </c>
      <c r="G897" s="7">
        <v>17.760000000000002</v>
      </c>
      <c r="H897" s="13">
        <f t="shared" si="69"/>
        <v>5.6338028169022891E-4</v>
      </c>
      <c r="I897" s="7">
        <v>9.9550000000000001</v>
      </c>
      <c r="J897" s="13">
        <f t="shared" si="70"/>
        <v>8.1012658227848176E-3</v>
      </c>
      <c r="K897" s="8">
        <v>9.49</v>
      </c>
      <c r="L897" s="13">
        <f t="shared" si="71"/>
        <v>3.1712473572938012E-3</v>
      </c>
    </row>
    <row r="898" spans="2:12" x14ac:dyDescent="0.25">
      <c r="B898" s="15">
        <v>43227</v>
      </c>
      <c r="C898" s="6">
        <v>10140.9</v>
      </c>
      <c r="D898" s="13">
        <f t="shared" si="67"/>
        <v>3.6420858859274228E-3</v>
      </c>
      <c r="E898" s="7">
        <v>12.92</v>
      </c>
      <c r="F898" s="13">
        <f t="shared" si="68"/>
        <v>7.407407407407458E-3</v>
      </c>
      <c r="G898" s="7">
        <v>17.649999999999999</v>
      </c>
      <c r="H898" s="13">
        <f t="shared" si="69"/>
        <v>-6.1936936936938611E-3</v>
      </c>
      <c r="I898" s="7">
        <v>10.14</v>
      </c>
      <c r="J898" s="13">
        <f t="shared" si="70"/>
        <v>1.8583626318432998E-2</v>
      </c>
      <c r="K898" s="8">
        <v>9.5</v>
      </c>
      <c r="L898" s="13">
        <f t="shared" si="71"/>
        <v>1.0537407797681546E-3</v>
      </c>
    </row>
    <row r="899" spans="2:12" x14ac:dyDescent="0.25">
      <c r="B899" s="15">
        <v>43228</v>
      </c>
      <c r="C899" s="6">
        <v>10168.1</v>
      </c>
      <c r="D899" s="13">
        <f t="shared" si="67"/>
        <v>2.6822076935972871E-3</v>
      </c>
      <c r="E899" s="7">
        <v>12.875</v>
      </c>
      <c r="F899" s="13">
        <f t="shared" si="68"/>
        <v>-3.4829721362229049E-3</v>
      </c>
      <c r="G899" s="7">
        <v>17.670000000000002</v>
      </c>
      <c r="H899" s="13">
        <f t="shared" si="69"/>
        <v>1.1331444759208572E-3</v>
      </c>
      <c r="I899" s="7">
        <v>10.119999999999999</v>
      </c>
      <c r="J899" s="13">
        <f t="shared" si="70"/>
        <v>-1.9723865877713364E-3</v>
      </c>
      <c r="K899" s="8">
        <v>9.51</v>
      </c>
      <c r="L899" s="13">
        <f t="shared" si="71"/>
        <v>1.0526315789473461E-3</v>
      </c>
    </row>
    <row r="900" spans="2:12" x14ac:dyDescent="0.25">
      <c r="B900" s="15">
        <v>43229</v>
      </c>
      <c r="C900" s="6">
        <v>10221.200000000001</v>
      </c>
      <c r="D900" s="13">
        <f t="shared" si="67"/>
        <v>5.2222145730274451E-3</v>
      </c>
      <c r="E900" s="7">
        <v>12.9</v>
      </c>
      <c r="F900" s="13">
        <f t="shared" si="68"/>
        <v>1.9417475728155617E-3</v>
      </c>
      <c r="G900" s="7">
        <v>17.850000000000001</v>
      </c>
      <c r="H900" s="13">
        <f t="shared" si="69"/>
        <v>1.0186757215619678E-2</v>
      </c>
      <c r="I900" s="7">
        <v>10.130000000000001</v>
      </c>
      <c r="J900" s="13">
        <f t="shared" si="70"/>
        <v>9.8814229249027312E-4</v>
      </c>
      <c r="K900" s="8">
        <v>9.5500000000000007</v>
      </c>
      <c r="L900" s="13">
        <f t="shared" si="71"/>
        <v>4.2060988433229151E-3</v>
      </c>
    </row>
    <row r="901" spans="2:12" x14ac:dyDescent="0.25">
      <c r="B901" s="15">
        <v>43230</v>
      </c>
      <c r="C901" s="6">
        <v>10246.6</v>
      </c>
      <c r="D901" s="13">
        <f t="shared" si="67"/>
        <v>2.4850311118067973E-3</v>
      </c>
      <c r="E901" s="7">
        <v>12.95</v>
      </c>
      <c r="F901" s="13">
        <f t="shared" si="68"/>
        <v>3.8759689922479791E-3</v>
      </c>
      <c r="G901" s="7">
        <v>17.920000000000002</v>
      </c>
      <c r="H901" s="13">
        <f t="shared" si="69"/>
        <v>3.921568627450996E-3</v>
      </c>
      <c r="I901" s="7">
        <v>10.119999999999999</v>
      </c>
      <c r="J901" s="13">
        <f t="shared" si="70"/>
        <v>-9.8716683119462619E-4</v>
      </c>
      <c r="K901" s="8">
        <v>9.61</v>
      </c>
      <c r="L901" s="13">
        <f t="shared" si="71"/>
        <v>6.282722513088871E-3</v>
      </c>
    </row>
    <row r="902" spans="2:12" x14ac:dyDescent="0.25">
      <c r="B902" s="15">
        <v>43231</v>
      </c>
      <c r="C902" s="6">
        <v>10271.4</v>
      </c>
      <c r="D902" s="13">
        <f t="shared" si="67"/>
        <v>2.4203150313273935E-3</v>
      </c>
      <c r="E902" s="7">
        <v>12.775</v>
      </c>
      <c r="F902" s="13">
        <f t="shared" si="68"/>
        <v>-1.3513513513513433E-2</v>
      </c>
      <c r="G902" s="7">
        <v>18.03</v>
      </c>
      <c r="H902" s="13">
        <f t="shared" si="69"/>
        <v>6.1383928571428249E-3</v>
      </c>
      <c r="I902" s="7">
        <v>10.02</v>
      </c>
      <c r="J902" s="13">
        <f t="shared" si="70"/>
        <v>-9.8814229249011513E-3</v>
      </c>
      <c r="K902" s="8">
        <v>9.48</v>
      </c>
      <c r="L902" s="13">
        <f t="shared" si="71"/>
        <v>-1.3527575442247556E-2</v>
      </c>
    </row>
    <row r="903" spans="2:12" x14ac:dyDescent="0.25">
      <c r="B903" s="15">
        <v>43234</v>
      </c>
      <c r="C903" s="6">
        <v>10257.799999999999</v>
      </c>
      <c r="D903" s="13">
        <f t="shared" si="67"/>
        <v>-1.3240648791791152E-3</v>
      </c>
      <c r="E903" s="7">
        <v>12.68</v>
      </c>
      <c r="F903" s="13">
        <f t="shared" si="68"/>
        <v>-7.4363992172211853E-3</v>
      </c>
      <c r="G903" s="7">
        <v>17.690000000000001</v>
      </c>
      <c r="H903" s="13">
        <f t="shared" si="69"/>
        <v>-1.8857459789240145E-2</v>
      </c>
      <c r="I903" s="7">
        <v>9.9499999999999993</v>
      </c>
      <c r="J903" s="13">
        <f t="shared" si="70"/>
        <v>-6.9860279441118049E-3</v>
      </c>
      <c r="K903" s="8">
        <v>9.42</v>
      </c>
      <c r="L903" s="13">
        <f t="shared" si="71"/>
        <v>-6.3291139240506849E-3</v>
      </c>
    </row>
    <row r="904" spans="2:12" x14ac:dyDescent="0.25">
      <c r="B904" s="15">
        <v>43235</v>
      </c>
      <c r="C904" s="6">
        <v>10207.6</v>
      </c>
      <c r="D904" s="13">
        <f t="shared" si="67"/>
        <v>-4.8938368851019626E-3</v>
      </c>
      <c r="E904" s="7">
        <v>12.565</v>
      </c>
      <c r="F904" s="13">
        <f t="shared" si="68"/>
        <v>-9.069400630914843E-3</v>
      </c>
      <c r="G904" s="7">
        <v>17.7</v>
      </c>
      <c r="H904" s="13">
        <f t="shared" si="69"/>
        <v>5.6529112492922614E-4</v>
      </c>
      <c r="I904" s="7">
        <v>9.61</v>
      </c>
      <c r="J904" s="13">
        <f t="shared" si="70"/>
        <v>-3.4170854271356771E-2</v>
      </c>
      <c r="K904" s="8">
        <v>9.23</v>
      </c>
      <c r="L904" s="13">
        <f t="shared" si="71"/>
        <v>-2.016985138004241E-2</v>
      </c>
    </row>
    <row r="905" spans="2:12" x14ac:dyDescent="0.25">
      <c r="B905" s="15">
        <v>43236</v>
      </c>
      <c r="C905" s="6">
        <v>10111</v>
      </c>
      <c r="D905" s="13">
        <f t="shared" si="67"/>
        <v>-9.463536972451933E-3</v>
      </c>
      <c r="E905" s="7">
        <v>12.39</v>
      </c>
      <c r="F905" s="13">
        <f t="shared" si="68"/>
        <v>-1.3927576601671226E-2</v>
      </c>
      <c r="G905" s="7">
        <v>17.61</v>
      </c>
      <c r="H905" s="13">
        <f t="shared" si="69"/>
        <v>-5.0847457627118562E-3</v>
      </c>
      <c r="I905" s="7">
        <v>9.5500000000000007</v>
      </c>
      <c r="J905" s="13">
        <f t="shared" si="70"/>
        <v>-6.2434963579603249E-3</v>
      </c>
      <c r="K905" s="8">
        <v>9.16</v>
      </c>
      <c r="L905" s="13">
        <f t="shared" si="71"/>
        <v>-7.5839653304442343E-3</v>
      </c>
    </row>
    <row r="906" spans="2:12" x14ac:dyDescent="0.25">
      <c r="B906" s="15">
        <v>43237</v>
      </c>
      <c r="C906" s="6">
        <v>10216.4</v>
      </c>
      <c r="D906" s="13">
        <f t="shared" si="67"/>
        <v>1.0424290376817292E-2</v>
      </c>
      <c r="E906" s="7">
        <v>12.28</v>
      </c>
      <c r="F906" s="13">
        <f t="shared" si="68"/>
        <v>-8.8781275221954167E-3</v>
      </c>
      <c r="G906" s="7">
        <v>17.649999999999999</v>
      </c>
      <c r="H906" s="13">
        <f t="shared" si="69"/>
        <v>2.2714366837023933E-3</v>
      </c>
      <c r="I906" s="7">
        <v>9.6300000000000008</v>
      </c>
      <c r="J906" s="13">
        <f t="shared" si="70"/>
        <v>8.3769633507853464E-3</v>
      </c>
      <c r="K906" s="8">
        <v>9.16</v>
      </c>
      <c r="L906" s="13">
        <f t="shared" si="71"/>
        <v>0</v>
      </c>
    </row>
    <row r="907" spans="2:12" x14ac:dyDescent="0.25">
      <c r="B907" s="15">
        <v>43238</v>
      </c>
      <c r="C907" s="6">
        <v>10112.4</v>
      </c>
      <c r="D907" s="13">
        <f t="shared" si="67"/>
        <v>-1.017971105281704E-2</v>
      </c>
      <c r="E907" s="7">
        <v>12.4</v>
      </c>
      <c r="F907" s="13">
        <f t="shared" si="68"/>
        <v>9.7719869706841198E-3</v>
      </c>
      <c r="G907" s="7">
        <v>17.649999999999999</v>
      </c>
      <c r="H907" s="13">
        <f t="shared" si="69"/>
        <v>0</v>
      </c>
      <c r="I907" s="7">
        <v>9.6649999999999991</v>
      </c>
      <c r="J907" s="13">
        <f t="shared" si="70"/>
        <v>3.6344755970922496E-3</v>
      </c>
      <c r="K907" s="8">
        <v>9.15</v>
      </c>
      <c r="L907" s="13">
        <f t="shared" si="71"/>
        <v>-1.0917030567685357E-3</v>
      </c>
    </row>
    <row r="908" spans="2:12" x14ac:dyDescent="0.25">
      <c r="B908" s="15">
        <v>43241</v>
      </c>
      <c r="C908" s="6">
        <v>10066.5</v>
      </c>
      <c r="D908" s="13">
        <f t="shared" si="67"/>
        <v>-4.538981844072588E-3</v>
      </c>
      <c r="E908" s="7">
        <v>12.35</v>
      </c>
      <c r="F908" s="13">
        <f t="shared" si="68"/>
        <v>-4.0322580645161862E-3</v>
      </c>
      <c r="G908" s="7">
        <v>17.649999999999999</v>
      </c>
      <c r="H908" s="13">
        <f t="shared" si="69"/>
        <v>0</v>
      </c>
      <c r="I908" s="7">
        <v>9.6649999999999991</v>
      </c>
      <c r="J908" s="13">
        <f t="shared" si="70"/>
        <v>0</v>
      </c>
      <c r="K908" s="8">
        <v>9.1199999999999992</v>
      </c>
      <c r="L908" s="13">
        <f t="shared" si="71"/>
        <v>-3.278688524590288E-3</v>
      </c>
    </row>
    <row r="909" spans="2:12" x14ac:dyDescent="0.25">
      <c r="B909" s="15">
        <v>43242</v>
      </c>
      <c r="C909" s="6">
        <v>10138.799999999999</v>
      </c>
      <c r="D909" s="13">
        <f t="shared" si="67"/>
        <v>7.1822381165250358E-3</v>
      </c>
      <c r="E909" s="7">
        <v>12.435</v>
      </c>
      <c r="F909" s="13">
        <f t="shared" si="68"/>
        <v>6.8825910931174785E-3</v>
      </c>
      <c r="G909" s="7">
        <v>17.649999999999999</v>
      </c>
      <c r="H909" s="13">
        <f t="shared" si="69"/>
        <v>0</v>
      </c>
      <c r="I909" s="7">
        <v>9.68</v>
      </c>
      <c r="J909" s="13">
        <f t="shared" si="70"/>
        <v>1.5519917227108711E-3</v>
      </c>
      <c r="K909" s="8">
        <v>9.16</v>
      </c>
      <c r="L909" s="13">
        <f t="shared" si="71"/>
        <v>4.385964912280803E-3</v>
      </c>
    </row>
    <row r="910" spans="2:12" x14ac:dyDescent="0.25">
      <c r="B910" s="15">
        <v>43243</v>
      </c>
      <c r="C910" s="6">
        <v>10025</v>
      </c>
      <c r="D910" s="13">
        <f t="shared" si="67"/>
        <v>-1.1224207993056307E-2</v>
      </c>
      <c r="E910" s="7">
        <v>12.345000000000001</v>
      </c>
      <c r="F910" s="13">
        <f t="shared" si="68"/>
        <v>-7.23763570566947E-3</v>
      </c>
      <c r="G910" s="7">
        <v>17.649999999999999</v>
      </c>
      <c r="H910" s="13">
        <f t="shared" si="69"/>
        <v>0</v>
      </c>
      <c r="I910" s="7">
        <v>9.5549999999999997</v>
      </c>
      <c r="J910" s="13">
        <f t="shared" si="70"/>
        <v>-1.2913223140495868E-2</v>
      </c>
      <c r="K910" s="8">
        <v>9.0500000000000007</v>
      </c>
      <c r="L910" s="13">
        <f t="shared" si="71"/>
        <v>-1.2008733624454086E-2</v>
      </c>
    </row>
    <row r="911" spans="2:12" x14ac:dyDescent="0.25">
      <c r="B911" s="15">
        <v>43244</v>
      </c>
      <c r="C911" s="6">
        <v>9996</v>
      </c>
      <c r="D911" s="13">
        <f t="shared" si="67"/>
        <v>-2.8927680798004987E-3</v>
      </c>
      <c r="E911" s="7">
        <v>12.234999999999999</v>
      </c>
      <c r="F911" s="13">
        <f t="shared" si="68"/>
        <v>-8.9104900769543301E-3</v>
      </c>
      <c r="G911" s="7">
        <v>17.649999999999999</v>
      </c>
      <c r="H911" s="13">
        <f t="shared" si="69"/>
        <v>0</v>
      </c>
      <c r="I911" s="7">
        <v>9.4149999999999991</v>
      </c>
      <c r="J911" s="13">
        <f t="shared" si="70"/>
        <v>-1.4652014652014713E-2</v>
      </c>
      <c r="K911" s="8">
        <v>9.06</v>
      </c>
      <c r="L911" s="13">
        <f t="shared" si="71"/>
        <v>1.1049723756905842E-3</v>
      </c>
    </row>
    <row r="912" spans="2:12" x14ac:dyDescent="0.25">
      <c r="B912" s="15">
        <v>43245</v>
      </c>
      <c r="C912" s="6">
        <v>9826.5</v>
      </c>
      <c r="D912" s="13">
        <f t="shared" si="67"/>
        <v>-1.6956782713085233E-2</v>
      </c>
      <c r="E912" s="7">
        <v>12.23</v>
      </c>
      <c r="F912" s="13">
        <f t="shared" si="68"/>
        <v>-4.0866366979967354E-4</v>
      </c>
      <c r="G912" s="7">
        <v>17.7</v>
      </c>
      <c r="H912" s="13">
        <f t="shared" si="69"/>
        <v>2.8328611898017402E-3</v>
      </c>
      <c r="I912" s="7">
        <v>9.3000000000000007</v>
      </c>
      <c r="J912" s="13">
        <f t="shared" si="70"/>
        <v>-1.2214551248008331E-2</v>
      </c>
      <c r="K912" s="8">
        <v>9.06</v>
      </c>
      <c r="L912" s="13">
        <f t="shared" si="71"/>
        <v>0</v>
      </c>
    </row>
    <row r="913" spans="2:12" x14ac:dyDescent="0.25">
      <c r="B913" s="15">
        <v>43248</v>
      </c>
      <c r="C913" s="6">
        <v>9764.4</v>
      </c>
      <c r="D913" s="13">
        <f t="shared" si="67"/>
        <v>-6.3196458555946026E-3</v>
      </c>
      <c r="E913" s="7">
        <v>12.295</v>
      </c>
      <c r="F913" s="13">
        <f t="shared" si="68"/>
        <v>5.3147996729353639E-3</v>
      </c>
      <c r="G913" s="7">
        <v>17.75</v>
      </c>
      <c r="H913" s="13">
        <f t="shared" si="69"/>
        <v>2.8248587570621872E-3</v>
      </c>
      <c r="I913" s="7">
        <v>9.2100000000000009</v>
      </c>
      <c r="J913" s="13">
        <f t="shared" si="70"/>
        <v>-9.6774193548386945E-3</v>
      </c>
      <c r="K913" s="8">
        <v>9.0500000000000007</v>
      </c>
      <c r="L913" s="13">
        <f t="shared" si="71"/>
        <v>-1.1037527593818748E-3</v>
      </c>
    </row>
    <row r="914" spans="2:12" x14ac:dyDescent="0.25">
      <c r="B914" s="15">
        <v>43249</v>
      </c>
      <c r="C914" s="6">
        <v>9521.2999999999993</v>
      </c>
      <c r="D914" s="13">
        <f t="shared" si="67"/>
        <v>-2.4896563024865877E-2</v>
      </c>
      <c r="E914" s="7">
        <v>11.91</v>
      </c>
      <c r="F914" s="13">
        <f t="shared" si="68"/>
        <v>-3.1313542090280581E-2</v>
      </c>
      <c r="G914" s="7">
        <v>17.57</v>
      </c>
      <c r="H914" s="13">
        <f t="shared" si="69"/>
        <v>-1.0140845070422519E-2</v>
      </c>
      <c r="I914" s="7">
        <v>9.0649999999999995</v>
      </c>
      <c r="J914" s="13">
        <f t="shared" si="70"/>
        <v>-1.5743756786102209E-2</v>
      </c>
      <c r="K914" s="8">
        <v>8.91</v>
      </c>
      <c r="L914" s="13">
        <f t="shared" si="71"/>
        <v>-1.546961325966857E-2</v>
      </c>
    </row>
    <row r="915" spans="2:12" x14ac:dyDescent="0.25">
      <c r="B915" s="15">
        <v>43250</v>
      </c>
      <c r="C915" s="6">
        <v>9566.2000000000007</v>
      </c>
      <c r="D915" s="13">
        <f t="shared" si="67"/>
        <v>4.7157425981747721E-3</v>
      </c>
      <c r="E915" s="7">
        <v>11.8</v>
      </c>
      <c r="F915" s="13">
        <f t="shared" si="68"/>
        <v>-9.2359361880771981E-3</v>
      </c>
      <c r="G915" s="7">
        <v>17.600000000000001</v>
      </c>
      <c r="H915" s="13">
        <f t="shared" si="69"/>
        <v>1.7074558907228877E-3</v>
      </c>
      <c r="I915" s="7">
        <v>9.0299999999999994</v>
      </c>
      <c r="J915" s="13">
        <f t="shared" si="70"/>
        <v>-3.8610038610038767E-3</v>
      </c>
      <c r="K915" s="8">
        <v>8.75</v>
      </c>
      <c r="L915" s="13">
        <f t="shared" si="71"/>
        <v>-1.7957351290684639E-2</v>
      </c>
    </row>
    <row r="916" spans="2:12" x14ac:dyDescent="0.25">
      <c r="B916" s="15">
        <v>43251</v>
      </c>
      <c r="C916" s="6">
        <v>9465.5</v>
      </c>
      <c r="D916" s="13">
        <f t="shared" ref="D916:D952" si="72">(C916-C915)/C915</f>
        <v>-1.0526645899103168E-2</v>
      </c>
      <c r="E916" s="7">
        <v>11.785</v>
      </c>
      <c r="F916" s="13">
        <f t="shared" si="68"/>
        <v>-1.2711864406780141E-3</v>
      </c>
      <c r="G916" s="7">
        <v>17.690000000000001</v>
      </c>
      <c r="H916" s="13">
        <f t="shared" si="69"/>
        <v>5.1136363636363549E-3</v>
      </c>
      <c r="I916" s="7">
        <v>9.09</v>
      </c>
      <c r="J916" s="13">
        <f t="shared" si="70"/>
        <v>6.6445182724253048E-3</v>
      </c>
      <c r="K916" s="8">
        <v>8.84</v>
      </c>
      <c r="L916" s="13">
        <f t="shared" si="71"/>
        <v>1.028571428571427E-2</v>
      </c>
    </row>
    <row r="917" spans="2:12" x14ac:dyDescent="0.25">
      <c r="B917" s="15">
        <v>43252</v>
      </c>
      <c r="C917" s="6">
        <v>9632.4</v>
      </c>
      <c r="D917" s="13">
        <f t="shared" si="72"/>
        <v>1.763245470392474E-2</v>
      </c>
      <c r="E917" s="7">
        <v>11.865</v>
      </c>
      <c r="F917" s="13">
        <f t="shared" ref="F917:F952" si="73">(E917-E916)/E916</f>
        <v>6.7882901994060305E-3</v>
      </c>
      <c r="G917" s="7">
        <v>17.510000000000002</v>
      </c>
      <c r="H917" s="13">
        <f t="shared" ref="H917:H952" si="74">(G917-G916)/G916</f>
        <v>-1.0175240248728078E-2</v>
      </c>
      <c r="I917" s="7">
        <v>9.24</v>
      </c>
      <c r="J917" s="13">
        <f t="shared" ref="J917:J952" si="75">(I917-I916)/I916</f>
        <v>1.6501650165016542E-2</v>
      </c>
      <c r="K917" s="8">
        <v>8.7799999999999994</v>
      </c>
      <c r="L917" s="13">
        <f t="shared" ref="L917:L952" si="76">(K917-K916)/K916</f>
        <v>-6.787330316742138E-3</v>
      </c>
    </row>
    <row r="918" spans="2:12" x14ac:dyDescent="0.25">
      <c r="B918" s="15">
        <v>43255</v>
      </c>
      <c r="C918" s="6">
        <v>9750.2999999999993</v>
      </c>
      <c r="D918" s="13">
        <f t="shared" si="72"/>
        <v>1.2239940201818823E-2</v>
      </c>
      <c r="E918" s="7">
        <v>11.99</v>
      </c>
      <c r="F918" s="13">
        <f t="shared" si="73"/>
        <v>1.0535187526337969E-2</v>
      </c>
      <c r="G918" s="7">
        <v>17.63</v>
      </c>
      <c r="H918" s="13">
        <f t="shared" si="74"/>
        <v>6.8532267275840907E-3</v>
      </c>
      <c r="I918" s="7">
        <v>9.4499999999999993</v>
      </c>
      <c r="J918" s="13">
        <f t="shared" si="75"/>
        <v>2.2727272727272627E-2</v>
      </c>
      <c r="K918" s="8">
        <v>8.7799999999999994</v>
      </c>
      <c r="L918" s="13">
        <f t="shared" si="76"/>
        <v>0</v>
      </c>
    </row>
    <row r="919" spans="2:12" x14ac:dyDescent="0.25">
      <c r="B919" s="15">
        <v>43256</v>
      </c>
      <c r="C919" s="6">
        <v>9686.4</v>
      </c>
      <c r="D919" s="13">
        <f t="shared" si="72"/>
        <v>-6.5536445032460169E-3</v>
      </c>
      <c r="E919" s="7">
        <v>12.05</v>
      </c>
      <c r="F919" s="13">
        <f t="shared" si="73"/>
        <v>5.0041701417848621E-3</v>
      </c>
      <c r="G919" s="7">
        <v>17.77</v>
      </c>
      <c r="H919" s="13">
        <f t="shared" si="74"/>
        <v>7.9410096426545985E-3</v>
      </c>
      <c r="I919" s="7">
        <v>9.4749999999999996</v>
      </c>
      <c r="J919" s="13">
        <f t="shared" si="75"/>
        <v>2.6455026455026831E-3</v>
      </c>
      <c r="K919" s="8">
        <v>8.82</v>
      </c>
      <c r="L919" s="13">
        <f t="shared" si="76"/>
        <v>4.5558086560365521E-3</v>
      </c>
    </row>
    <row r="920" spans="2:12" x14ac:dyDescent="0.25">
      <c r="B920" s="15">
        <v>43257</v>
      </c>
      <c r="C920" s="6">
        <v>9791.6</v>
      </c>
      <c r="D920" s="13">
        <f t="shared" si="72"/>
        <v>1.0860588040964727E-2</v>
      </c>
      <c r="E920" s="7">
        <v>12.28</v>
      </c>
      <c r="F920" s="13">
        <f t="shared" si="73"/>
        <v>1.9087136929460468E-2</v>
      </c>
      <c r="G920" s="7">
        <v>17.88</v>
      </c>
      <c r="H920" s="13">
        <f t="shared" si="74"/>
        <v>6.1902082160945095E-3</v>
      </c>
      <c r="I920" s="7">
        <v>9.5250000000000004</v>
      </c>
      <c r="J920" s="13">
        <f t="shared" si="75"/>
        <v>5.2770448548813418E-3</v>
      </c>
      <c r="K920" s="8">
        <v>8.84</v>
      </c>
      <c r="L920" s="13">
        <f t="shared" si="76"/>
        <v>2.2675736961450762E-3</v>
      </c>
    </row>
    <row r="921" spans="2:12" x14ac:dyDescent="0.25">
      <c r="B921" s="15">
        <v>43258</v>
      </c>
      <c r="C921" s="6">
        <v>9829</v>
      </c>
      <c r="D921" s="13">
        <f t="shared" si="72"/>
        <v>3.8196004738755293E-3</v>
      </c>
      <c r="E921" s="7">
        <v>12.14</v>
      </c>
      <c r="F921" s="13">
        <f t="shared" si="73"/>
        <v>-1.1400651465797948E-2</v>
      </c>
      <c r="G921" s="7">
        <v>17.809999999999999</v>
      </c>
      <c r="H921" s="13">
        <f t="shared" si="74"/>
        <v>-3.9149888143176891E-3</v>
      </c>
      <c r="I921" s="7">
        <v>9.4</v>
      </c>
      <c r="J921" s="13">
        <f t="shared" si="75"/>
        <v>-1.3123359580052493E-2</v>
      </c>
      <c r="K921" s="8">
        <v>8.82</v>
      </c>
      <c r="L921" s="13">
        <f t="shared" si="76"/>
        <v>-2.2624434389139788E-3</v>
      </c>
    </row>
    <row r="922" spans="2:12" x14ac:dyDescent="0.25">
      <c r="B922" s="15">
        <v>43259</v>
      </c>
      <c r="C922" s="6">
        <v>9746.2999999999993</v>
      </c>
      <c r="D922" s="13">
        <f t="shared" si="72"/>
        <v>-8.4138773018619106E-3</v>
      </c>
      <c r="E922" s="7">
        <v>12.095000000000001</v>
      </c>
      <c r="F922" s="13">
        <f t="shared" si="73"/>
        <v>-3.7067545304777533E-3</v>
      </c>
      <c r="G922" s="7">
        <v>17.68</v>
      </c>
      <c r="H922" s="13">
        <f t="shared" si="74"/>
        <v>-7.299270072992645E-3</v>
      </c>
      <c r="I922" s="7">
        <v>9.2799999999999994</v>
      </c>
      <c r="J922" s="13">
        <f t="shared" si="75"/>
        <v>-1.2765957446808616E-2</v>
      </c>
      <c r="K922" s="8">
        <v>8.65</v>
      </c>
      <c r="L922" s="13">
        <f t="shared" si="76"/>
        <v>-1.9274376417233553E-2</v>
      </c>
    </row>
    <row r="923" spans="2:12" x14ac:dyDescent="0.25">
      <c r="B923" s="15">
        <v>43262</v>
      </c>
      <c r="C923" s="6">
        <v>9898.2999999999993</v>
      </c>
      <c r="D923" s="13">
        <f t="shared" si="72"/>
        <v>1.5595661943506768E-2</v>
      </c>
      <c r="E923" s="7">
        <v>12.15</v>
      </c>
      <c r="F923" s="13">
        <f t="shared" si="73"/>
        <v>4.5473336089292861E-3</v>
      </c>
      <c r="G923" s="7">
        <v>17.68</v>
      </c>
      <c r="H923" s="13">
        <f t="shared" si="74"/>
        <v>0</v>
      </c>
      <c r="I923" s="7">
        <v>9.41</v>
      </c>
      <c r="J923" s="13">
        <f t="shared" si="75"/>
        <v>1.4008620689655258E-2</v>
      </c>
      <c r="K923" s="8">
        <v>8.69</v>
      </c>
      <c r="L923" s="13">
        <f t="shared" si="76"/>
        <v>4.6242774566473003E-3</v>
      </c>
    </row>
    <row r="924" spans="2:12" x14ac:dyDescent="0.25">
      <c r="B924" s="15">
        <v>43263</v>
      </c>
      <c r="C924" s="6">
        <v>9914.4</v>
      </c>
      <c r="D924" s="13">
        <f t="shared" si="72"/>
        <v>1.6265419314428098E-3</v>
      </c>
      <c r="E924" s="7">
        <v>12.2</v>
      </c>
      <c r="F924" s="13">
        <f t="shared" si="73"/>
        <v>4.1152263374484715E-3</v>
      </c>
      <c r="G924" s="7">
        <v>17.809999999999999</v>
      </c>
      <c r="H924" s="13">
        <f t="shared" si="74"/>
        <v>7.3529411764705318E-3</v>
      </c>
      <c r="I924" s="7">
        <v>9.4049999999999994</v>
      </c>
      <c r="J924" s="13">
        <f t="shared" si="75"/>
        <v>-5.3134962805534338E-4</v>
      </c>
      <c r="K924" s="8">
        <v>8.93</v>
      </c>
      <c r="L924" s="13">
        <f t="shared" si="76"/>
        <v>2.7617951668584606E-2</v>
      </c>
    </row>
    <row r="925" spans="2:12" x14ac:dyDescent="0.25">
      <c r="B925" s="15">
        <v>43264</v>
      </c>
      <c r="C925" s="6">
        <v>9899.1</v>
      </c>
      <c r="D925" s="13">
        <f t="shared" si="72"/>
        <v>-1.5432098765431365E-3</v>
      </c>
      <c r="E925" s="7">
        <v>12.04</v>
      </c>
      <c r="F925" s="13">
        <f t="shared" si="73"/>
        <v>-1.3114754098360668E-2</v>
      </c>
      <c r="G925" s="7">
        <v>17.73</v>
      </c>
      <c r="H925" s="13">
        <f t="shared" si="74"/>
        <v>-4.4918585064569515E-3</v>
      </c>
      <c r="I925" s="7">
        <v>9.4</v>
      </c>
      <c r="J925" s="13">
        <f t="shared" si="75"/>
        <v>-5.3163211057937322E-4</v>
      </c>
      <c r="K925" s="8">
        <v>9.11</v>
      </c>
      <c r="L925" s="13">
        <f t="shared" si="76"/>
        <v>2.0156774916013406E-2</v>
      </c>
    </row>
    <row r="926" spans="2:12" x14ac:dyDescent="0.25">
      <c r="B926" s="15">
        <v>43265</v>
      </c>
      <c r="C926" s="6">
        <v>9957.7000000000007</v>
      </c>
      <c r="D926" s="13">
        <f t="shared" si="72"/>
        <v>5.9197300764716352E-3</v>
      </c>
      <c r="E926" s="7">
        <v>12.06</v>
      </c>
      <c r="F926" s="13">
        <f t="shared" si="73"/>
        <v>1.6611295681064244E-3</v>
      </c>
      <c r="G926" s="7">
        <v>17.64</v>
      </c>
      <c r="H926" s="13">
        <f t="shared" si="74"/>
        <v>-5.0761421319796872E-3</v>
      </c>
      <c r="I926" s="7">
        <v>9.35</v>
      </c>
      <c r="J926" s="13">
        <f t="shared" si="75"/>
        <v>-5.3191489361702881E-3</v>
      </c>
      <c r="K926" s="8">
        <v>9.19</v>
      </c>
      <c r="L926" s="13">
        <f t="shared" si="76"/>
        <v>8.7815587266739936E-3</v>
      </c>
    </row>
    <row r="927" spans="2:12" x14ac:dyDescent="0.25">
      <c r="B927" s="15">
        <v>43266</v>
      </c>
      <c r="C927" s="6">
        <v>9851</v>
      </c>
      <c r="D927" s="13">
        <f t="shared" si="72"/>
        <v>-1.0715325828253585E-2</v>
      </c>
      <c r="E927" s="7">
        <v>12.17</v>
      </c>
      <c r="F927" s="13">
        <f t="shared" si="73"/>
        <v>9.1210613598672833E-3</v>
      </c>
      <c r="G927" s="7">
        <v>17.600000000000001</v>
      </c>
      <c r="H927" s="13">
        <f t="shared" si="74"/>
        <v>-2.2675736961450762E-3</v>
      </c>
      <c r="I927" s="7">
        <v>9.49</v>
      </c>
      <c r="J927" s="13">
        <f t="shared" si="75"/>
        <v>1.4973262032085623E-2</v>
      </c>
      <c r="K927" s="8">
        <v>9.18</v>
      </c>
      <c r="L927" s="13">
        <f t="shared" si="76"/>
        <v>-1.0881392818280508E-3</v>
      </c>
    </row>
    <row r="928" spans="2:12" x14ac:dyDescent="0.25">
      <c r="B928" s="15">
        <v>43269</v>
      </c>
      <c r="C928" s="6">
        <v>9769.4</v>
      </c>
      <c r="D928" s="13">
        <f t="shared" si="72"/>
        <v>-8.2834230027408751E-3</v>
      </c>
      <c r="E928" s="7">
        <v>12.12</v>
      </c>
      <c r="F928" s="13">
        <f t="shared" si="73"/>
        <v>-4.1084634346754897E-3</v>
      </c>
      <c r="G928" s="7">
        <v>17.600000000000001</v>
      </c>
      <c r="H928" s="13">
        <f t="shared" si="74"/>
        <v>0</v>
      </c>
      <c r="I928" s="7">
        <v>9.4499999999999993</v>
      </c>
      <c r="J928" s="13">
        <f t="shared" si="75"/>
        <v>-4.214963119072805E-3</v>
      </c>
      <c r="K928" s="8">
        <v>9.24</v>
      </c>
      <c r="L928" s="13">
        <f t="shared" si="76"/>
        <v>6.5359477124183546E-3</v>
      </c>
    </row>
    <row r="929" spans="2:12" x14ac:dyDescent="0.25">
      <c r="B929" s="15">
        <v>43270</v>
      </c>
      <c r="C929" s="6">
        <v>9755.4</v>
      </c>
      <c r="D929" s="13">
        <f t="shared" si="72"/>
        <v>-1.433046041722112E-3</v>
      </c>
      <c r="E929" s="7">
        <v>12.12</v>
      </c>
      <c r="F929" s="13">
        <f t="shared" si="73"/>
        <v>0</v>
      </c>
      <c r="G929" s="7">
        <v>17.649999999999999</v>
      </c>
      <c r="H929" s="13">
        <f t="shared" si="74"/>
        <v>2.8409090909089292E-3</v>
      </c>
      <c r="I929" s="7">
        <v>9.35</v>
      </c>
      <c r="J929" s="13">
        <f t="shared" si="75"/>
        <v>-1.0582010582010545E-2</v>
      </c>
      <c r="K929" s="8">
        <v>9.1999999999999993</v>
      </c>
      <c r="L929" s="13">
        <f t="shared" si="76"/>
        <v>-4.3290043290044287E-3</v>
      </c>
    </row>
    <row r="930" spans="2:12" x14ac:dyDescent="0.25">
      <c r="B930" s="15">
        <v>43271</v>
      </c>
      <c r="C930" s="6">
        <v>9788.9</v>
      </c>
      <c r="D930" s="13">
        <f t="shared" si="72"/>
        <v>3.4339955306804436E-3</v>
      </c>
      <c r="E930" s="7">
        <v>12.5</v>
      </c>
      <c r="F930" s="13">
        <f t="shared" si="73"/>
        <v>3.135313531353142E-2</v>
      </c>
      <c r="G930" s="7">
        <v>17.68</v>
      </c>
      <c r="H930" s="13">
        <f t="shared" si="74"/>
        <v>1.6997167138810844E-3</v>
      </c>
      <c r="I930" s="7">
        <v>9.5</v>
      </c>
      <c r="J930" s="13">
        <f t="shared" si="75"/>
        <v>1.6042780748663141E-2</v>
      </c>
      <c r="K930" s="8">
        <v>9.2799999999999994</v>
      </c>
      <c r="L930" s="13">
        <f t="shared" si="76"/>
        <v>8.6956521739130523E-3</v>
      </c>
    </row>
    <row r="931" spans="2:12" x14ac:dyDescent="0.25">
      <c r="B931" s="15">
        <v>43272</v>
      </c>
      <c r="C931" s="6">
        <v>9702.1</v>
      </c>
      <c r="D931" s="13">
        <f t="shared" si="72"/>
        <v>-8.8671863028531583E-3</v>
      </c>
      <c r="E931" s="7">
        <v>12.435</v>
      </c>
      <c r="F931" s="13">
        <f t="shared" si="73"/>
        <v>-5.1999999999999599E-3</v>
      </c>
      <c r="G931" s="7">
        <v>17.670000000000002</v>
      </c>
      <c r="H931" s="13">
        <f t="shared" si="74"/>
        <v>-5.656108597283943E-4</v>
      </c>
      <c r="I931" s="7">
        <v>9.4350000000000005</v>
      </c>
      <c r="J931" s="13">
        <f t="shared" si="75"/>
        <v>-6.8421052631578421E-3</v>
      </c>
      <c r="K931" s="8">
        <v>9.4</v>
      </c>
      <c r="L931" s="13">
        <f t="shared" si="76"/>
        <v>1.2931034482758728E-2</v>
      </c>
    </row>
    <row r="932" spans="2:12" x14ac:dyDescent="0.25">
      <c r="B932" s="15">
        <v>43273</v>
      </c>
      <c r="C932" s="6">
        <v>9792.1</v>
      </c>
      <c r="D932" s="13">
        <f t="shared" si="72"/>
        <v>9.2763422351861968E-3</v>
      </c>
      <c r="E932" s="7">
        <v>12.55</v>
      </c>
      <c r="F932" s="13">
        <f t="shared" si="73"/>
        <v>9.2480900683554659E-3</v>
      </c>
      <c r="G932" s="7">
        <v>18.21</v>
      </c>
      <c r="H932" s="13">
        <f t="shared" si="74"/>
        <v>3.0560271646859032E-2</v>
      </c>
      <c r="I932" s="7">
        <v>9.4849999999999994</v>
      </c>
      <c r="J932" s="13">
        <f t="shared" si="75"/>
        <v>5.2994170641228336E-3</v>
      </c>
      <c r="K932" s="8">
        <v>9.4</v>
      </c>
      <c r="L932" s="13">
        <f t="shared" si="76"/>
        <v>0</v>
      </c>
    </row>
    <row r="933" spans="2:12" x14ac:dyDescent="0.25">
      <c r="B933" s="15">
        <v>43276</v>
      </c>
      <c r="C933" s="6">
        <v>9617.9</v>
      </c>
      <c r="D933" s="13">
        <f t="shared" si="72"/>
        <v>-1.7789851002338694E-2</v>
      </c>
      <c r="E933" s="7">
        <v>12.5</v>
      </c>
      <c r="F933" s="13">
        <f t="shared" si="73"/>
        <v>-3.9840637450199766E-3</v>
      </c>
      <c r="G933" s="7">
        <v>18.21</v>
      </c>
      <c r="H933" s="13">
        <f t="shared" si="74"/>
        <v>0</v>
      </c>
      <c r="I933" s="7">
        <v>9.4499999999999993</v>
      </c>
      <c r="J933" s="13">
        <f t="shared" si="75"/>
        <v>-3.6900369003690188E-3</v>
      </c>
      <c r="K933" s="8">
        <v>9.4700000000000006</v>
      </c>
      <c r="L933" s="13">
        <f t="shared" si="76"/>
        <v>7.4468085106383277E-3</v>
      </c>
    </row>
    <row r="934" spans="2:12" x14ac:dyDescent="0.25">
      <c r="B934" s="15">
        <v>43277</v>
      </c>
      <c r="C934" s="6">
        <v>9637.4</v>
      </c>
      <c r="D934" s="13">
        <f t="shared" si="72"/>
        <v>2.0274696139489911E-3</v>
      </c>
      <c r="E934" s="7">
        <v>12.494999999999999</v>
      </c>
      <c r="F934" s="13">
        <f t="shared" si="73"/>
        <v>-4.0000000000006252E-4</v>
      </c>
      <c r="G934" s="7">
        <v>18.2</v>
      </c>
      <c r="H934" s="13">
        <f t="shared" si="74"/>
        <v>-5.4914881933012421E-4</v>
      </c>
      <c r="I934" s="7">
        <v>9.4600000000000009</v>
      </c>
      <c r="J934" s="13">
        <f t="shared" si="75"/>
        <v>1.0582010582012237E-3</v>
      </c>
      <c r="K934" s="8">
        <v>9.6199999999999992</v>
      </c>
      <c r="L934" s="13">
        <f t="shared" si="76"/>
        <v>1.583949313621949E-2</v>
      </c>
    </row>
    <row r="935" spans="2:12" x14ac:dyDescent="0.25">
      <c r="B935" s="15">
        <v>43278</v>
      </c>
      <c r="C935" s="6">
        <v>9658.6</v>
      </c>
      <c r="D935" s="13">
        <f t="shared" si="72"/>
        <v>2.1997634216698206E-3</v>
      </c>
      <c r="E935" s="7">
        <v>12.395</v>
      </c>
      <c r="F935" s="13">
        <f t="shared" si="73"/>
        <v>-8.0032012805121774E-3</v>
      </c>
      <c r="G935" s="7">
        <v>18.22</v>
      </c>
      <c r="H935" s="13">
        <f t="shared" si="74"/>
        <v>1.0989010989010755E-3</v>
      </c>
      <c r="I935" s="7">
        <v>9.4450000000000003</v>
      </c>
      <c r="J935" s="13">
        <f t="shared" si="75"/>
        <v>-1.5856236786469945E-3</v>
      </c>
      <c r="K935" s="8">
        <v>9.58</v>
      </c>
      <c r="L935" s="13">
        <f t="shared" si="76"/>
        <v>-4.1580041580040698E-3</v>
      </c>
    </row>
    <row r="936" spans="2:12" x14ac:dyDescent="0.25">
      <c r="B936" s="15">
        <v>43279</v>
      </c>
      <c r="C936" s="6">
        <v>9589</v>
      </c>
      <c r="D936" s="13">
        <f t="shared" si="72"/>
        <v>-7.2060132938521482E-3</v>
      </c>
      <c r="E936" s="7">
        <v>12.39</v>
      </c>
      <c r="F936" s="13">
        <f t="shared" si="73"/>
        <v>-4.0338846308987539E-4</v>
      </c>
      <c r="G936" s="7">
        <v>18.22</v>
      </c>
      <c r="H936" s="13">
        <f t="shared" si="74"/>
        <v>0</v>
      </c>
      <c r="I936" s="7">
        <v>9.42</v>
      </c>
      <c r="J936" s="13">
        <f t="shared" si="75"/>
        <v>-2.6469031233457229E-3</v>
      </c>
      <c r="K936" s="8">
        <v>9.59</v>
      </c>
      <c r="L936" s="13">
        <f t="shared" si="76"/>
        <v>1.043841336116888E-3</v>
      </c>
    </row>
    <row r="937" spans="2:12" x14ac:dyDescent="0.25">
      <c r="B937" s="15">
        <v>43260</v>
      </c>
      <c r="C937" s="6">
        <v>9622.7000000000007</v>
      </c>
      <c r="D937" s="13">
        <f t="shared" si="72"/>
        <v>3.5144436333299331E-3</v>
      </c>
      <c r="E937" s="7">
        <v>12.455</v>
      </c>
      <c r="F937" s="13">
        <f t="shared" si="73"/>
        <v>5.246166263115375E-3</v>
      </c>
      <c r="G937" s="7">
        <v>18.23</v>
      </c>
      <c r="H937" s="13">
        <f t="shared" si="74"/>
        <v>5.4884742041720982E-4</v>
      </c>
      <c r="I937" s="7">
        <v>9.4649999999999999</v>
      </c>
      <c r="J937" s="13">
        <f t="shared" si="75"/>
        <v>4.7770700636942604E-3</v>
      </c>
      <c r="K937" s="8">
        <v>9.56</v>
      </c>
      <c r="L937" s="13">
        <f t="shared" si="76"/>
        <v>-3.1282586027110908E-3</v>
      </c>
    </row>
    <row r="938" spans="2:12" x14ac:dyDescent="0.25">
      <c r="B938" s="15">
        <v>43283</v>
      </c>
      <c r="C938" s="6">
        <v>9558.2999999999993</v>
      </c>
      <c r="D938" s="13">
        <f t="shared" si="72"/>
        <v>-6.692508339655341E-3</v>
      </c>
      <c r="E938" s="7">
        <v>12.395</v>
      </c>
      <c r="F938" s="13">
        <f t="shared" si="73"/>
        <v>-4.8173424327579688E-3</v>
      </c>
      <c r="G938" s="7">
        <v>18.23</v>
      </c>
      <c r="H938" s="13">
        <f t="shared" si="74"/>
        <v>0</v>
      </c>
      <c r="I938" s="7">
        <v>9.4149999999999991</v>
      </c>
      <c r="J938" s="13">
        <f t="shared" si="75"/>
        <v>-5.2826201796091609E-3</v>
      </c>
      <c r="K938" s="8">
        <v>9.6</v>
      </c>
      <c r="L938" s="13">
        <f t="shared" si="76"/>
        <v>4.1841004184099521E-3</v>
      </c>
    </row>
    <row r="939" spans="2:12" x14ac:dyDescent="0.25">
      <c r="B939" s="15">
        <v>43284</v>
      </c>
      <c r="C939" s="6">
        <v>9660.9</v>
      </c>
      <c r="D939" s="13">
        <f t="shared" si="72"/>
        <v>1.0734126361382292E-2</v>
      </c>
      <c r="E939" s="7">
        <v>12.29</v>
      </c>
      <c r="F939" s="13">
        <f t="shared" si="73"/>
        <v>-8.4711577248891036E-3</v>
      </c>
      <c r="G939" s="7">
        <v>18.22</v>
      </c>
      <c r="H939" s="13">
        <f t="shared" si="74"/>
        <v>-5.4854635216684388E-4</v>
      </c>
      <c r="I939" s="7">
        <v>9.5500000000000007</v>
      </c>
      <c r="J939" s="13">
        <f t="shared" si="75"/>
        <v>1.4338821030271011E-2</v>
      </c>
      <c r="K939" s="8">
        <v>9.58</v>
      </c>
      <c r="L939" s="13">
        <f t="shared" si="76"/>
        <v>-2.0833333333332891E-3</v>
      </c>
    </row>
    <row r="940" spans="2:12" x14ac:dyDescent="0.25">
      <c r="B940" s="15">
        <v>43285</v>
      </c>
      <c r="C940" s="6">
        <v>9757.5</v>
      </c>
      <c r="D940" s="13">
        <f t="shared" si="72"/>
        <v>9.9990684097755241E-3</v>
      </c>
      <c r="E940" s="7">
        <v>12.494999999999999</v>
      </c>
      <c r="F940" s="13">
        <f t="shared" si="73"/>
        <v>1.6680227827502041E-2</v>
      </c>
      <c r="G940" s="7">
        <v>18.22</v>
      </c>
      <c r="H940" s="13">
        <f t="shared" si="74"/>
        <v>0</v>
      </c>
      <c r="I940" s="7">
        <v>9.5950000000000006</v>
      </c>
      <c r="J940" s="13">
        <f t="shared" si="75"/>
        <v>4.7120418848167461E-3</v>
      </c>
      <c r="K940" s="8">
        <v>9.65</v>
      </c>
      <c r="L940" s="13">
        <f t="shared" si="76"/>
        <v>7.3068893528184008E-3</v>
      </c>
    </row>
    <row r="941" spans="2:12" x14ac:dyDescent="0.25">
      <c r="B941" s="15">
        <v>43286</v>
      </c>
      <c r="C941" s="6">
        <v>9866.2000000000007</v>
      </c>
      <c r="D941" s="13">
        <f t="shared" si="72"/>
        <v>1.1140148603638302E-2</v>
      </c>
      <c r="E941" s="7">
        <v>12.41</v>
      </c>
      <c r="F941" s="13">
        <f t="shared" si="73"/>
        <v>-6.802721088435301E-3</v>
      </c>
      <c r="G941" s="7">
        <v>18.23</v>
      </c>
      <c r="H941" s="13">
        <f t="shared" si="74"/>
        <v>5.4884742041720982E-4</v>
      </c>
      <c r="I941" s="7">
        <v>9.59</v>
      </c>
      <c r="J941" s="13">
        <f t="shared" si="75"/>
        <v>-5.2110474205323406E-4</v>
      </c>
      <c r="K941" s="8">
        <v>9.65</v>
      </c>
      <c r="L941" s="13">
        <f t="shared" si="76"/>
        <v>0</v>
      </c>
    </row>
    <row r="942" spans="2:12" x14ac:dyDescent="0.25">
      <c r="B942" s="15">
        <v>43287</v>
      </c>
      <c r="C942" s="6">
        <v>9905</v>
      </c>
      <c r="D942" s="13">
        <f t="shared" si="72"/>
        <v>3.9326184346556194E-3</v>
      </c>
      <c r="E942" s="7">
        <v>12.48</v>
      </c>
      <c r="F942" s="13">
        <f t="shared" si="73"/>
        <v>5.6406124093473231E-3</v>
      </c>
      <c r="G942" s="7">
        <v>18.22</v>
      </c>
      <c r="H942" s="13">
        <f t="shared" si="74"/>
        <v>-5.4854635216684388E-4</v>
      </c>
      <c r="I942" s="7">
        <v>9.68</v>
      </c>
      <c r="J942" s="13">
        <f t="shared" si="75"/>
        <v>9.3847758081334574E-3</v>
      </c>
      <c r="K942" s="8">
        <v>9.67</v>
      </c>
      <c r="L942" s="13">
        <f t="shared" si="76"/>
        <v>2.0725388601035826E-3</v>
      </c>
    </row>
    <row r="943" spans="2:12" x14ac:dyDescent="0.25">
      <c r="B943" s="15">
        <v>43290</v>
      </c>
      <c r="C943" s="6">
        <v>9927</v>
      </c>
      <c r="D943" s="13">
        <f t="shared" si="72"/>
        <v>2.2211004543160021E-3</v>
      </c>
      <c r="E943" s="7">
        <v>12.48</v>
      </c>
      <c r="F943" s="13">
        <f t="shared" si="73"/>
        <v>0</v>
      </c>
      <c r="G943" s="7">
        <v>18.22</v>
      </c>
      <c r="H943" s="13">
        <f t="shared" si="74"/>
        <v>0</v>
      </c>
      <c r="I943" s="7">
        <v>9.625</v>
      </c>
      <c r="J943" s="13">
        <f t="shared" si="75"/>
        <v>-5.6818181818181525E-3</v>
      </c>
      <c r="K943" s="8">
        <v>9.66</v>
      </c>
      <c r="L943" s="13">
        <f t="shared" si="76"/>
        <v>-1.0341261633919118E-3</v>
      </c>
    </row>
    <row r="944" spans="2:12" x14ac:dyDescent="0.25">
      <c r="B944" s="15">
        <v>43291</v>
      </c>
      <c r="C944" s="6">
        <v>9889.2999999999993</v>
      </c>
      <c r="D944" s="13">
        <f t="shared" si="72"/>
        <v>-3.7977233806790298E-3</v>
      </c>
      <c r="E944" s="7">
        <v>12.675000000000001</v>
      </c>
      <c r="F944" s="13">
        <f t="shared" si="73"/>
        <v>1.5625000000000021E-2</v>
      </c>
      <c r="G944" s="7">
        <v>18.23</v>
      </c>
      <c r="H944" s="13">
        <f t="shared" si="74"/>
        <v>5.4884742041720982E-4</v>
      </c>
      <c r="I944" s="7">
        <v>9.6850000000000005</v>
      </c>
      <c r="J944" s="13">
        <f t="shared" si="75"/>
        <v>6.2337662337662858E-3</v>
      </c>
      <c r="K944" s="8">
        <v>9.58</v>
      </c>
      <c r="L944" s="13">
        <f t="shared" si="76"/>
        <v>-8.2815734989648108E-3</v>
      </c>
    </row>
    <row r="945" spans="2:12" x14ac:dyDescent="0.25">
      <c r="B945" s="15">
        <v>43292</v>
      </c>
      <c r="C945" s="6">
        <v>9733.6</v>
      </c>
      <c r="D945" s="13">
        <f t="shared" si="72"/>
        <v>-1.5744289282355568E-2</v>
      </c>
      <c r="E945" s="7">
        <v>12.574999999999999</v>
      </c>
      <c r="F945" s="13">
        <f t="shared" si="73"/>
        <v>-7.889546351084924E-3</v>
      </c>
      <c r="G945" s="7">
        <v>18.22</v>
      </c>
      <c r="H945" s="13">
        <f t="shared" si="74"/>
        <v>-5.4854635216684388E-4</v>
      </c>
      <c r="I945" s="7">
        <v>9.68</v>
      </c>
      <c r="J945" s="13">
        <f t="shared" si="75"/>
        <v>-5.1626226122878489E-4</v>
      </c>
      <c r="K945" s="8">
        <v>9.5299999999999994</v>
      </c>
      <c r="L945" s="13">
        <f t="shared" si="76"/>
        <v>-5.2192066805846257E-3</v>
      </c>
    </row>
    <row r="946" spans="2:12" x14ac:dyDescent="0.25">
      <c r="B946" s="15">
        <v>43293</v>
      </c>
      <c r="C946" s="6">
        <v>9767.4</v>
      </c>
      <c r="D946" s="13">
        <f t="shared" si="72"/>
        <v>3.4725076025313626E-3</v>
      </c>
      <c r="E946" s="7">
        <v>12.545</v>
      </c>
      <c r="F946" s="13">
        <f t="shared" si="73"/>
        <v>-2.3856858846917984E-3</v>
      </c>
      <c r="G946" s="7">
        <v>18.22</v>
      </c>
      <c r="H946" s="13">
        <f t="shared" si="74"/>
        <v>0</v>
      </c>
      <c r="I946" s="7">
        <v>9.625</v>
      </c>
      <c r="J946" s="13">
        <f t="shared" si="75"/>
        <v>-5.6818181818181525E-3</v>
      </c>
      <c r="K946" s="8">
        <v>9.43</v>
      </c>
      <c r="L946" s="13">
        <f t="shared" si="76"/>
        <v>-1.0493179433368274E-2</v>
      </c>
    </row>
    <row r="947" spans="2:12" x14ac:dyDescent="0.25">
      <c r="B947" s="15">
        <v>43294</v>
      </c>
      <c r="C947" s="6">
        <v>9734.7999999999993</v>
      </c>
      <c r="D947" s="13">
        <f t="shared" si="72"/>
        <v>-3.337633351762021E-3</v>
      </c>
      <c r="E947" s="7">
        <v>12.47</v>
      </c>
      <c r="F947" s="13">
        <f t="shared" si="73"/>
        <v>-5.978477481068098E-3</v>
      </c>
      <c r="G947" s="7">
        <v>18.22</v>
      </c>
      <c r="H947" s="13">
        <f t="shared" si="74"/>
        <v>0</v>
      </c>
      <c r="I947" s="7">
        <v>9.61</v>
      </c>
      <c r="J947" s="13">
        <f t="shared" si="75"/>
        <v>-1.5584415584416174E-3</v>
      </c>
      <c r="K947" s="8">
        <v>9.52</v>
      </c>
      <c r="L947" s="13">
        <f t="shared" si="76"/>
        <v>9.5440084835630816E-3</v>
      </c>
    </row>
    <row r="948" spans="2:12" x14ac:dyDescent="0.25">
      <c r="B948" s="15">
        <v>43297</v>
      </c>
      <c r="C948" s="6">
        <v>9716.9</v>
      </c>
      <c r="D948" s="13">
        <f t="shared" si="72"/>
        <v>-1.8387640218596826E-3</v>
      </c>
      <c r="E948" s="7">
        <v>12.375</v>
      </c>
      <c r="F948" s="13">
        <f t="shared" si="73"/>
        <v>-7.6182838813152074E-3</v>
      </c>
      <c r="G948" s="7">
        <v>18.190000000000001</v>
      </c>
      <c r="H948" s="13">
        <f t="shared" si="74"/>
        <v>-1.6465422612512396E-3</v>
      </c>
      <c r="I948" s="7">
        <v>9.6649999999999991</v>
      </c>
      <c r="J948" s="13">
        <f t="shared" si="75"/>
        <v>5.7232049947970572E-3</v>
      </c>
      <c r="K948" s="8">
        <v>9.42</v>
      </c>
      <c r="L948" s="13">
        <f t="shared" si="76"/>
        <v>-1.0504201680672232E-2</v>
      </c>
    </row>
    <row r="949" spans="2:12" x14ac:dyDescent="0.25">
      <c r="B949" s="15">
        <v>43298</v>
      </c>
      <c r="C949" s="6">
        <v>9719.4</v>
      </c>
      <c r="D949" s="13">
        <f t="shared" si="72"/>
        <v>2.5728370159207157E-4</v>
      </c>
      <c r="E949" s="7">
        <v>12.355</v>
      </c>
      <c r="F949" s="13">
        <f t="shared" si="73"/>
        <v>-1.6161616161615817E-3</v>
      </c>
      <c r="G949" s="7">
        <v>18.170000000000002</v>
      </c>
      <c r="H949" s="13">
        <f t="shared" si="74"/>
        <v>-1.099505222649784E-3</v>
      </c>
      <c r="I949" s="7">
        <v>9.6199999999999992</v>
      </c>
      <c r="J949" s="13">
        <f t="shared" si="75"/>
        <v>-4.6559751681324296E-3</v>
      </c>
      <c r="K949" s="8">
        <v>9.3699999999999992</v>
      </c>
      <c r="L949" s="13">
        <f t="shared" si="76"/>
        <v>-5.3078556263270391E-3</v>
      </c>
    </row>
    <row r="950" spans="2:12" x14ac:dyDescent="0.25">
      <c r="B950" s="15">
        <v>43299</v>
      </c>
      <c r="C950" s="6">
        <v>9753.2000000000007</v>
      </c>
      <c r="D950" s="13">
        <f t="shared" si="72"/>
        <v>3.4775809206330733E-3</v>
      </c>
      <c r="E950" s="7">
        <v>12.32</v>
      </c>
      <c r="F950" s="13">
        <f t="shared" si="73"/>
        <v>-2.8328611898017111E-3</v>
      </c>
      <c r="G950" s="7">
        <v>18.260000000000002</v>
      </c>
      <c r="H950" s="13">
        <f t="shared" si="74"/>
        <v>4.9532195927352697E-3</v>
      </c>
      <c r="I950" s="7">
        <v>9.7349999999999994</v>
      </c>
      <c r="J950" s="13">
        <f t="shared" si="75"/>
        <v>1.1954261954261977E-2</v>
      </c>
      <c r="K950" s="8">
        <v>9.52</v>
      </c>
      <c r="L950" s="13">
        <f t="shared" si="76"/>
        <v>1.6008537886873037E-2</v>
      </c>
    </row>
    <row r="951" spans="2:12" x14ac:dyDescent="0.25">
      <c r="B951" s="15">
        <v>43300</v>
      </c>
      <c r="C951" s="6">
        <v>9721.1</v>
      </c>
      <c r="D951" s="13">
        <f t="shared" si="72"/>
        <v>-3.2912274945659232E-3</v>
      </c>
      <c r="E951" s="7">
        <v>12.265000000000001</v>
      </c>
      <c r="F951" s="13">
        <f t="shared" si="73"/>
        <v>-4.4642857142856915E-3</v>
      </c>
      <c r="G951" s="7">
        <v>18.27</v>
      </c>
      <c r="H951" s="13">
        <f t="shared" si="74"/>
        <v>5.4764512595827E-4</v>
      </c>
      <c r="I951" s="7">
        <v>9.5950000000000006</v>
      </c>
      <c r="J951" s="13">
        <f t="shared" si="75"/>
        <v>-1.4381099126861715E-2</v>
      </c>
      <c r="K951" s="8">
        <v>9.3800000000000008</v>
      </c>
      <c r="L951" s="13">
        <f t="shared" si="76"/>
        <v>-1.470588235294105E-2</v>
      </c>
    </row>
    <row r="952" spans="2:12" x14ac:dyDescent="0.25">
      <c r="B952" s="15">
        <v>43301</v>
      </c>
      <c r="C952" s="6">
        <v>9724.7999999999993</v>
      </c>
      <c r="D952" s="13">
        <f t="shared" si="72"/>
        <v>3.8061536245886869E-4</v>
      </c>
      <c r="E952" s="7">
        <v>12.39</v>
      </c>
      <c r="F952" s="13">
        <f t="shared" si="73"/>
        <v>1.0191602119853241E-2</v>
      </c>
      <c r="G952" s="7">
        <v>18.27</v>
      </c>
      <c r="H952" s="13">
        <f t="shared" si="74"/>
        <v>0</v>
      </c>
      <c r="I952" s="7">
        <v>9.6150000000000002</v>
      </c>
      <c r="J952" s="13">
        <f t="shared" si="75"/>
        <v>2.0844189682125663E-3</v>
      </c>
      <c r="K952" s="8">
        <v>9.3000000000000007</v>
      </c>
      <c r="L952" s="13">
        <f t="shared" si="76"/>
        <v>-8.52878464818764E-3</v>
      </c>
    </row>
    <row r="953" spans="2:12" x14ac:dyDescent="0.25">
      <c r="B953" s="15"/>
    </row>
    <row r="954" spans="2:12" x14ac:dyDescent="0.25">
      <c r="B954" s="15"/>
    </row>
    <row r="955" spans="2:12" x14ac:dyDescent="0.25">
      <c r="B955" s="15"/>
    </row>
    <row r="956" spans="2:12" x14ac:dyDescent="0.25">
      <c r="B956" s="15"/>
    </row>
    <row r="957" spans="2:12" x14ac:dyDescent="0.25">
      <c r="B957" s="15"/>
    </row>
    <row r="958" spans="2:12" x14ac:dyDescent="0.25">
      <c r="B958" s="15"/>
    </row>
    <row r="959" spans="2:12" x14ac:dyDescent="0.25">
      <c r="B959" s="15"/>
    </row>
    <row r="960" spans="2:12" x14ac:dyDescent="0.25">
      <c r="B960" s="15"/>
    </row>
    <row r="961" spans="2:2" x14ac:dyDescent="0.25">
      <c r="B961" s="15"/>
    </row>
    <row r="962" spans="2:2" x14ac:dyDescent="0.25">
      <c r="B962" s="15"/>
    </row>
  </sheetData>
  <mergeCells count="1">
    <mergeCell ref="E15:L15"/>
  </mergeCells>
  <pageMargins left="0.7" right="0.7" top="0.75" bottom="0.75" header="0.3" footer="0.3"/>
  <pageSetup paperSize="9" scale="33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60"/>
  <sheetViews>
    <sheetView workbookViewId="0">
      <selection activeCell="I4" sqref="I4"/>
    </sheetView>
  </sheetViews>
  <sheetFormatPr baseColWidth="10" defaultRowHeight="14.4" x14ac:dyDescent="0.3"/>
  <cols>
    <col min="1" max="1" width="3.21875" style="59" customWidth="1"/>
    <col min="2" max="2" width="11.5546875" style="59"/>
    <col min="3" max="3" width="14.6640625" style="61" customWidth="1"/>
    <col min="4" max="4" width="13.88671875" style="59" customWidth="1"/>
    <col min="5" max="5" width="11.5546875" style="59"/>
    <col min="6" max="6" width="14" style="59" customWidth="1"/>
    <col min="7" max="7" width="18.44140625" style="59" customWidth="1"/>
    <col min="8" max="8" width="23.109375" style="59" customWidth="1"/>
    <col min="9" max="9" width="25.77734375" style="59" customWidth="1"/>
    <col min="10" max="16384" width="11.5546875" style="59"/>
  </cols>
  <sheetData>
    <row r="2" spans="2:11" ht="15" thickBot="1" x14ac:dyDescent="0.35">
      <c r="B2" s="279" t="s">
        <v>58</v>
      </c>
      <c r="C2" s="274" t="s">
        <v>171</v>
      </c>
      <c r="D2" s="275" t="s">
        <v>53</v>
      </c>
      <c r="F2" s="75"/>
      <c r="G2" s="75"/>
      <c r="H2" s="75"/>
      <c r="I2" s="75"/>
      <c r="J2" s="75"/>
      <c r="K2" s="75"/>
    </row>
    <row r="3" spans="2:11" x14ac:dyDescent="0.3">
      <c r="B3" s="276" t="s">
        <v>51</v>
      </c>
      <c r="C3" s="277"/>
      <c r="D3" s="278" t="s">
        <v>64</v>
      </c>
      <c r="F3" s="199" t="s">
        <v>172</v>
      </c>
      <c r="G3" s="77"/>
      <c r="H3" s="207" t="s">
        <v>57</v>
      </c>
      <c r="I3" s="272" t="s">
        <v>54</v>
      </c>
      <c r="J3" s="205"/>
      <c r="K3" s="205"/>
    </row>
    <row r="4" spans="2:11" ht="15" thickBot="1" x14ac:dyDescent="0.35">
      <c r="B4" s="60">
        <v>39647</v>
      </c>
      <c r="C4" s="61">
        <v>11895.3</v>
      </c>
      <c r="D4" s="62"/>
      <c r="F4" s="200" t="s">
        <v>65</v>
      </c>
      <c r="G4" s="208" t="s">
        <v>170</v>
      </c>
      <c r="H4" s="271">
        <f>AVERAGE($D$258:$D$2560)</f>
        <v>8.5677679756785351E-5</v>
      </c>
      <c r="I4" s="273">
        <f>((1+H4)^365)-1</f>
        <v>3.1765088283939535E-2</v>
      </c>
      <c r="J4" s="3"/>
      <c r="K4" s="206"/>
    </row>
    <row r="5" spans="2:11" x14ac:dyDescent="0.3">
      <c r="B5" s="60">
        <v>39650</v>
      </c>
      <c r="C5" s="61">
        <v>11784.6</v>
      </c>
      <c r="D5" s="62">
        <f t="shared" ref="D5:D36" si="0">(C5-C4)/C4</f>
        <v>-9.3061965650297947E-3</v>
      </c>
      <c r="F5" s="73"/>
      <c r="G5" s="76"/>
      <c r="H5" s="270"/>
      <c r="I5" s="204"/>
      <c r="J5" s="3"/>
      <c r="K5" s="206"/>
    </row>
    <row r="6" spans="2:11" x14ac:dyDescent="0.3">
      <c r="B6" s="60">
        <v>39651</v>
      </c>
      <c r="C6" s="61">
        <v>11610.1</v>
      </c>
      <c r="D6" s="62">
        <f t="shared" si="0"/>
        <v>-1.4807460584152199E-2</v>
      </c>
      <c r="F6" s="73"/>
      <c r="G6" s="76"/>
      <c r="H6" s="270"/>
      <c r="I6" s="204"/>
      <c r="J6" s="3"/>
      <c r="K6" s="206"/>
    </row>
    <row r="7" spans="2:11" x14ac:dyDescent="0.3">
      <c r="B7" s="60">
        <v>39652</v>
      </c>
      <c r="C7" s="61">
        <v>11934.9</v>
      </c>
      <c r="D7" s="62">
        <f t="shared" si="0"/>
        <v>2.7975641898002536E-2</v>
      </c>
      <c r="F7" s="73"/>
      <c r="G7" s="76"/>
      <c r="H7" s="270"/>
      <c r="I7" s="204"/>
      <c r="J7" s="3"/>
      <c r="K7" s="206"/>
    </row>
    <row r="8" spans="2:11" x14ac:dyDescent="0.3">
      <c r="B8" s="60">
        <v>39653</v>
      </c>
      <c r="C8" s="61">
        <v>11675.1</v>
      </c>
      <c r="D8" s="62">
        <f t="shared" si="0"/>
        <v>-2.1768091898549571E-2</v>
      </c>
      <c r="F8" s="73"/>
      <c r="G8" s="76"/>
      <c r="H8" s="270"/>
      <c r="I8" s="204"/>
      <c r="J8" s="3"/>
      <c r="K8" s="206"/>
    </row>
    <row r="9" spans="2:11" x14ac:dyDescent="0.3">
      <c r="B9" s="60">
        <v>39654</v>
      </c>
      <c r="C9" s="61">
        <v>11589.9</v>
      </c>
      <c r="D9" s="62">
        <f t="shared" si="0"/>
        <v>-7.2975820335586614E-3</v>
      </c>
      <c r="F9" s="73"/>
      <c r="G9" s="76"/>
      <c r="H9" s="270"/>
      <c r="I9" s="204"/>
      <c r="J9" s="73"/>
      <c r="K9" s="206"/>
    </row>
    <row r="10" spans="2:11" x14ac:dyDescent="0.3">
      <c r="B10" s="60">
        <v>39657</v>
      </c>
      <c r="C10" s="61">
        <v>11484.6</v>
      </c>
      <c r="D10" s="62">
        <f t="shared" si="0"/>
        <v>-9.0854968550202562E-3</v>
      </c>
      <c r="F10" s="73"/>
      <c r="G10" s="76"/>
      <c r="H10" s="270"/>
      <c r="I10" s="204"/>
      <c r="J10" s="74"/>
      <c r="K10" s="206"/>
    </row>
    <row r="11" spans="2:11" x14ac:dyDescent="0.3">
      <c r="B11" s="60">
        <v>39658</v>
      </c>
      <c r="C11" s="61">
        <v>11683.8</v>
      </c>
      <c r="D11" s="62">
        <f t="shared" si="0"/>
        <v>1.7344966302700913E-2</v>
      </c>
      <c r="F11" s="73"/>
      <c r="G11" s="76"/>
      <c r="H11" s="270"/>
      <c r="I11" s="204"/>
      <c r="J11" s="74"/>
      <c r="K11" s="206"/>
    </row>
    <row r="12" spans="2:11" x14ac:dyDescent="0.3">
      <c r="B12" s="60">
        <v>39659</v>
      </c>
      <c r="C12" s="61">
        <v>11817.9</v>
      </c>
      <c r="D12" s="62">
        <f t="shared" si="0"/>
        <v>1.1477430288091235E-2</v>
      </c>
      <c r="F12" s="73"/>
      <c r="G12" s="76"/>
      <c r="H12" s="270"/>
      <c r="I12" s="204"/>
      <c r="J12" s="74"/>
      <c r="K12" s="206"/>
    </row>
    <row r="13" spans="2:11" x14ac:dyDescent="0.3">
      <c r="B13" s="60">
        <v>39660</v>
      </c>
      <c r="C13" s="61">
        <v>11881.3</v>
      </c>
      <c r="D13" s="62">
        <f t="shared" si="0"/>
        <v>5.3647433131097438E-3</v>
      </c>
      <c r="F13" s="73"/>
      <c r="G13" s="76"/>
      <c r="H13" s="270"/>
      <c r="I13" s="204"/>
      <c r="J13" s="74"/>
      <c r="K13" s="206"/>
    </row>
    <row r="14" spans="2:11" x14ac:dyDescent="0.3">
      <c r="B14" s="60">
        <v>39661</v>
      </c>
      <c r="C14" s="61">
        <v>11569.5</v>
      </c>
      <c r="D14" s="62">
        <f t="shared" si="0"/>
        <v>-2.6242919545840883E-2</v>
      </c>
      <c r="F14" s="75"/>
      <c r="G14" s="75"/>
      <c r="H14" s="201"/>
      <c r="I14" s="78"/>
      <c r="J14" s="203"/>
      <c r="K14" s="72"/>
    </row>
    <row r="15" spans="2:11" x14ac:dyDescent="0.3">
      <c r="B15" s="60">
        <v>39664</v>
      </c>
      <c r="C15" s="61">
        <v>11447.6</v>
      </c>
      <c r="D15" s="62">
        <f t="shared" si="0"/>
        <v>-1.0536323955227075E-2</v>
      </c>
    </row>
    <row r="16" spans="2:11" x14ac:dyDescent="0.3">
      <c r="B16" s="60">
        <v>39665</v>
      </c>
      <c r="C16" s="61">
        <v>11751.4</v>
      </c>
      <c r="D16" s="62">
        <f t="shared" si="0"/>
        <v>2.6538313707676654E-2</v>
      </c>
      <c r="K16" s="75"/>
    </row>
    <row r="17" spans="2:12" x14ac:dyDescent="0.3">
      <c r="B17" s="60">
        <v>39666</v>
      </c>
      <c r="C17" s="61">
        <v>11774.4</v>
      </c>
      <c r="D17" s="62">
        <f t="shared" si="0"/>
        <v>1.9572136085913168E-3</v>
      </c>
      <c r="K17" s="75"/>
    </row>
    <row r="18" spans="2:12" x14ac:dyDescent="0.3">
      <c r="B18" s="60">
        <v>39667</v>
      </c>
      <c r="C18" s="61">
        <v>11717.5</v>
      </c>
      <c r="D18" s="62">
        <f t="shared" si="0"/>
        <v>-4.8325180051637141E-3</v>
      </c>
    </row>
    <row r="19" spans="2:12" x14ac:dyDescent="0.3">
      <c r="B19" s="60">
        <v>39668</v>
      </c>
      <c r="C19" s="61">
        <v>11799.9</v>
      </c>
      <c r="D19" s="62">
        <f t="shared" si="0"/>
        <v>7.0322167697887466E-3</v>
      </c>
      <c r="L19" s="70"/>
    </row>
    <row r="20" spans="2:12" x14ac:dyDescent="0.3">
      <c r="B20" s="60">
        <v>39671</v>
      </c>
      <c r="C20" s="61">
        <v>12047.7</v>
      </c>
      <c r="D20" s="62">
        <f t="shared" si="0"/>
        <v>2.1000177967609987E-2</v>
      </c>
      <c r="L20" s="71"/>
    </row>
    <row r="21" spans="2:12" x14ac:dyDescent="0.3">
      <c r="B21" s="60">
        <v>39672</v>
      </c>
      <c r="C21" s="61">
        <v>11996.1</v>
      </c>
      <c r="D21" s="62">
        <f t="shared" si="0"/>
        <v>-4.282975173684634E-3</v>
      </c>
      <c r="L21" s="69"/>
    </row>
    <row r="22" spans="2:12" x14ac:dyDescent="0.3">
      <c r="B22" s="60">
        <v>39673</v>
      </c>
      <c r="C22" s="61">
        <v>11695.4</v>
      </c>
      <c r="D22" s="62">
        <f t="shared" si="0"/>
        <v>-2.5066479939313671E-2</v>
      </c>
      <c r="L22" s="71"/>
    </row>
    <row r="23" spans="2:12" x14ac:dyDescent="0.3">
      <c r="B23" s="60">
        <v>39674</v>
      </c>
      <c r="C23" s="61">
        <v>11606.8</v>
      </c>
      <c r="D23" s="62">
        <f t="shared" si="0"/>
        <v>-7.5756280246935008E-3</v>
      </c>
      <c r="I23" s="75"/>
      <c r="L23" s="69"/>
    </row>
    <row r="24" spans="2:12" x14ac:dyDescent="0.3">
      <c r="B24" s="60">
        <v>39675</v>
      </c>
      <c r="C24" s="61">
        <v>11686.1</v>
      </c>
      <c r="D24" s="62">
        <f t="shared" si="0"/>
        <v>6.832201812730563E-3</v>
      </c>
      <c r="L24" s="72"/>
    </row>
    <row r="25" spans="2:12" x14ac:dyDescent="0.3">
      <c r="B25" s="60">
        <v>39678</v>
      </c>
      <c r="C25" s="61">
        <v>11677.5</v>
      </c>
      <c r="D25" s="62">
        <f t="shared" si="0"/>
        <v>-7.3591702963352729E-4</v>
      </c>
      <c r="F25" s="75"/>
      <c r="G25" s="75"/>
      <c r="H25" s="75"/>
      <c r="I25" s="66"/>
      <c r="J25" s="67"/>
      <c r="K25" s="68"/>
      <c r="L25" s="69"/>
    </row>
    <row r="26" spans="2:12" x14ac:dyDescent="0.3">
      <c r="B26" s="60">
        <v>39679</v>
      </c>
      <c r="C26" s="61">
        <v>11335.3</v>
      </c>
      <c r="D26" s="62">
        <f t="shared" si="0"/>
        <v>-2.9304217512310059E-2</v>
      </c>
      <c r="F26" s="75"/>
      <c r="G26" s="75"/>
      <c r="H26" s="75"/>
      <c r="I26" s="69"/>
      <c r="J26" s="69"/>
      <c r="K26" s="69"/>
      <c r="L26" s="69"/>
    </row>
    <row r="27" spans="2:12" x14ac:dyDescent="0.3">
      <c r="B27" s="60">
        <v>39680</v>
      </c>
      <c r="C27" s="61">
        <v>11379.9</v>
      </c>
      <c r="D27" s="62">
        <f t="shared" si="0"/>
        <v>3.9346113468545487E-3</v>
      </c>
      <c r="F27" s="75"/>
      <c r="G27" s="205"/>
      <c r="H27" s="209"/>
      <c r="I27" s="210"/>
      <c r="J27" s="205"/>
      <c r="K27" s="3"/>
      <c r="L27" s="69"/>
    </row>
    <row r="28" spans="2:12" x14ac:dyDescent="0.3">
      <c r="B28" s="60">
        <v>39681</v>
      </c>
      <c r="C28" s="61">
        <v>11217.4</v>
      </c>
      <c r="D28" s="62">
        <f t="shared" si="0"/>
        <v>-1.4279563089306585E-2</v>
      </c>
      <c r="F28" s="75"/>
      <c r="G28" s="76"/>
      <c r="H28" s="204"/>
      <c r="I28" s="204"/>
      <c r="J28" s="3"/>
      <c r="K28" s="206"/>
      <c r="L28" s="69"/>
    </row>
    <row r="29" spans="2:12" x14ac:dyDescent="0.3">
      <c r="B29" s="60">
        <v>39682</v>
      </c>
      <c r="C29" s="61">
        <v>11497.3</v>
      </c>
      <c r="D29" s="62">
        <f t="shared" si="0"/>
        <v>2.4952306238522265E-2</v>
      </c>
      <c r="F29" s="75"/>
      <c r="G29" s="76"/>
      <c r="H29" s="204"/>
      <c r="I29" s="204"/>
      <c r="J29" s="3"/>
      <c r="K29" s="206"/>
    </row>
    <row r="30" spans="2:12" x14ac:dyDescent="0.3">
      <c r="B30" s="60">
        <v>39685</v>
      </c>
      <c r="C30" s="61">
        <v>11327.1</v>
      </c>
      <c r="D30" s="62">
        <f t="shared" si="0"/>
        <v>-1.4803475598618712E-2</v>
      </c>
      <c r="F30" s="75"/>
      <c r="G30" s="3"/>
      <c r="H30" s="204"/>
      <c r="I30" s="204"/>
      <c r="J30" s="3"/>
      <c r="K30" s="206"/>
    </row>
    <row r="31" spans="2:12" x14ac:dyDescent="0.3">
      <c r="B31" s="60">
        <v>39686</v>
      </c>
      <c r="C31" s="61">
        <v>11419.9</v>
      </c>
      <c r="D31" s="62">
        <f t="shared" si="0"/>
        <v>8.192741301833591E-3</v>
      </c>
      <c r="F31" s="75"/>
      <c r="G31" s="3"/>
      <c r="H31" s="204"/>
      <c r="I31" s="204"/>
      <c r="J31" s="3"/>
      <c r="K31" s="206"/>
    </row>
    <row r="32" spans="2:12" x14ac:dyDescent="0.3">
      <c r="B32" s="60">
        <v>39687</v>
      </c>
      <c r="C32" s="61">
        <v>11479.6</v>
      </c>
      <c r="D32" s="62">
        <f t="shared" si="0"/>
        <v>5.2277165299171383E-3</v>
      </c>
      <c r="F32" s="75"/>
      <c r="G32" s="3"/>
      <c r="H32" s="204"/>
      <c r="I32" s="204"/>
      <c r="J32" s="3"/>
      <c r="K32" s="206"/>
    </row>
    <row r="33" spans="2:11" x14ac:dyDescent="0.3">
      <c r="B33" s="60">
        <v>39688</v>
      </c>
      <c r="C33" s="61">
        <v>11662.6</v>
      </c>
      <c r="D33" s="62">
        <f t="shared" si="0"/>
        <v>1.5941321997282133E-2</v>
      </c>
      <c r="F33" s="75"/>
      <c r="G33" s="3"/>
      <c r="H33" s="204"/>
      <c r="I33" s="204"/>
      <c r="J33" s="73"/>
      <c r="K33" s="206"/>
    </row>
    <row r="34" spans="2:11" x14ac:dyDescent="0.3">
      <c r="B34" s="60">
        <v>39689</v>
      </c>
      <c r="C34" s="61">
        <v>11707.3</v>
      </c>
      <c r="D34" s="62">
        <f t="shared" si="0"/>
        <v>3.8327645636478066E-3</v>
      </c>
      <c r="F34" s="75"/>
      <c r="G34" s="3"/>
      <c r="H34" s="204"/>
      <c r="I34" s="204"/>
      <c r="J34" s="74"/>
      <c r="K34" s="206"/>
    </row>
    <row r="35" spans="2:11" x14ac:dyDescent="0.3">
      <c r="B35" s="60">
        <v>39692</v>
      </c>
      <c r="C35" s="61">
        <v>11693.8</v>
      </c>
      <c r="D35" s="62">
        <f t="shared" si="0"/>
        <v>-1.1531266816430775E-3</v>
      </c>
      <c r="F35" s="75"/>
      <c r="G35" s="3"/>
      <c r="H35" s="204"/>
      <c r="I35" s="204"/>
      <c r="J35" s="74"/>
      <c r="K35" s="206"/>
    </row>
    <row r="36" spans="2:11" x14ac:dyDescent="0.3">
      <c r="B36" s="60">
        <v>39693</v>
      </c>
      <c r="C36" s="61">
        <v>11903.9</v>
      </c>
      <c r="D36" s="62">
        <f t="shared" si="0"/>
        <v>1.7966785818125875E-2</v>
      </c>
      <c r="F36" s="75"/>
      <c r="G36" s="3"/>
      <c r="H36" s="204"/>
      <c r="I36" s="204"/>
      <c r="J36" s="74"/>
      <c r="K36" s="206"/>
    </row>
    <row r="37" spans="2:11" x14ac:dyDescent="0.3">
      <c r="B37" s="60">
        <v>39694</v>
      </c>
      <c r="C37" s="61">
        <v>11849.1</v>
      </c>
      <c r="D37" s="62">
        <f t="shared" ref="D37:D97" si="1">(C37-C36)/C36</f>
        <v>-4.6035332958105557E-3</v>
      </c>
      <c r="F37" s="75"/>
      <c r="G37" s="3"/>
      <c r="H37" s="204"/>
      <c r="I37" s="204"/>
      <c r="J37" s="74"/>
      <c r="K37" s="206"/>
    </row>
    <row r="38" spans="2:11" x14ac:dyDescent="0.3">
      <c r="B38" s="60">
        <v>39695</v>
      </c>
      <c r="C38" s="61">
        <v>11480.1</v>
      </c>
      <c r="D38" s="62">
        <f t="shared" si="1"/>
        <v>-3.1141605691571511E-2</v>
      </c>
      <c r="F38" s="75"/>
      <c r="G38" s="75"/>
      <c r="H38" s="75"/>
      <c r="I38" s="78"/>
      <c r="J38" s="67"/>
      <c r="K38" s="72"/>
    </row>
    <row r="39" spans="2:11" x14ac:dyDescent="0.3">
      <c r="B39" s="60">
        <v>39696</v>
      </c>
      <c r="C39" s="61">
        <v>11139.7</v>
      </c>
      <c r="D39" s="62">
        <f t="shared" si="1"/>
        <v>-2.9651309657581348E-2</v>
      </c>
    </row>
    <row r="40" spans="2:11" x14ac:dyDescent="0.3">
      <c r="B40" s="60">
        <v>39699</v>
      </c>
      <c r="C40" s="61">
        <v>11554.2</v>
      </c>
      <c r="D40" s="62">
        <f t="shared" si="1"/>
        <v>3.7209260572546837E-2</v>
      </c>
    </row>
    <row r="41" spans="2:11" x14ac:dyDescent="0.3">
      <c r="B41" s="60">
        <v>39700</v>
      </c>
      <c r="C41" s="61">
        <v>11350</v>
      </c>
      <c r="D41" s="62">
        <f t="shared" si="1"/>
        <v>-1.7673227051634967E-2</v>
      </c>
    </row>
    <row r="42" spans="2:11" x14ac:dyDescent="0.3">
      <c r="B42" s="60">
        <v>39701</v>
      </c>
      <c r="C42" s="61">
        <v>11180.8</v>
      </c>
      <c r="D42" s="62">
        <f t="shared" si="1"/>
        <v>-1.4907488986784205E-2</v>
      </c>
    </row>
    <row r="43" spans="2:11" x14ac:dyDescent="0.3">
      <c r="B43" s="60">
        <v>39702</v>
      </c>
      <c r="C43" s="61">
        <v>11136.5</v>
      </c>
      <c r="D43" s="62">
        <f t="shared" si="1"/>
        <v>-3.9621493989695977E-3</v>
      </c>
    </row>
    <row r="44" spans="2:11" x14ac:dyDescent="0.3">
      <c r="B44" s="60">
        <v>39703</v>
      </c>
      <c r="C44" s="61">
        <v>11412</v>
      </c>
      <c r="D44" s="62">
        <f t="shared" si="1"/>
        <v>2.4738472590131549E-2</v>
      </c>
    </row>
    <row r="45" spans="2:11" x14ac:dyDescent="0.3">
      <c r="B45" s="60">
        <v>39706</v>
      </c>
      <c r="C45" s="61">
        <v>10899</v>
      </c>
      <c r="D45" s="62">
        <f t="shared" si="1"/>
        <v>-4.4952681388012616E-2</v>
      </c>
    </row>
    <row r="46" spans="2:11" x14ac:dyDescent="0.3">
      <c r="B46" s="60">
        <v>39707</v>
      </c>
      <c r="C46" s="61">
        <v>10911.5</v>
      </c>
      <c r="D46" s="62">
        <f t="shared" si="1"/>
        <v>1.1468942104780255E-3</v>
      </c>
    </row>
    <row r="47" spans="2:11" x14ac:dyDescent="0.3">
      <c r="B47" s="60">
        <v>39708</v>
      </c>
      <c r="C47" s="61">
        <v>10661.4</v>
      </c>
      <c r="D47" s="62">
        <f t="shared" si="1"/>
        <v>-2.2920771662924472E-2</v>
      </c>
    </row>
    <row r="48" spans="2:11" x14ac:dyDescent="0.3">
      <c r="B48" s="60">
        <v>39709</v>
      </c>
      <c r="C48" s="61">
        <v>10631.6</v>
      </c>
      <c r="D48" s="62">
        <f t="shared" si="1"/>
        <v>-2.7951300954845775E-3</v>
      </c>
    </row>
    <row r="49" spans="2:4" x14ac:dyDescent="0.3">
      <c r="B49" s="60">
        <v>39710</v>
      </c>
      <c r="C49" s="61">
        <v>11557.9</v>
      </c>
      <c r="D49" s="62">
        <f t="shared" si="1"/>
        <v>8.7127055193950045E-2</v>
      </c>
    </row>
    <row r="50" spans="2:4" x14ac:dyDescent="0.3">
      <c r="B50" s="60">
        <v>39713</v>
      </c>
      <c r="C50" s="61">
        <v>11328.5</v>
      </c>
      <c r="D50" s="62">
        <f t="shared" si="1"/>
        <v>-1.9847896244127361E-2</v>
      </c>
    </row>
    <row r="51" spans="2:4" x14ac:dyDescent="0.3">
      <c r="B51" s="60">
        <v>39714</v>
      </c>
      <c r="C51" s="61">
        <v>11176.5</v>
      </c>
      <c r="D51" s="62">
        <f t="shared" si="1"/>
        <v>-1.3417486869400185E-2</v>
      </c>
    </row>
    <row r="52" spans="2:4" x14ac:dyDescent="0.3">
      <c r="B52" s="60">
        <v>39715</v>
      </c>
      <c r="C52" s="61">
        <v>11112.9</v>
      </c>
      <c r="D52" s="62">
        <f t="shared" si="1"/>
        <v>-5.6905113407596623E-3</v>
      </c>
    </row>
    <row r="53" spans="2:4" x14ac:dyDescent="0.3">
      <c r="B53" s="60">
        <v>39716</v>
      </c>
      <c r="C53" s="61">
        <v>11438.6</v>
      </c>
      <c r="D53" s="62">
        <f t="shared" si="1"/>
        <v>2.9308281366700027E-2</v>
      </c>
    </row>
    <row r="54" spans="2:4" x14ac:dyDescent="0.3">
      <c r="B54" s="60">
        <v>39717</v>
      </c>
      <c r="C54" s="61">
        <v>11387.9</v>
      </c>
      <c r="D54" s="62">
        <f t="shared" si="1"/>
        <v>-4.4323606035704304E-3</v>
      </c>
    </row>
    <row r="55" spans="2:4" x14ac:dyDescent="0.3">
      <c r="B55" s="60">
        <v>39720</v>
      </c>
      <c r="C55" s="61">
        <v>10945.7</v>
      </c>
      <c r="D55" s="62">
        <f t="shared" si="1"/>
        <v>-3.8830688713458926E-2</v>
      </c>
    </row>
    <row r="56" spans="2:4" x14ac:dyDescent="0.3">
      <c r="B56" s="60">
        <v>39721</v>
      </c>
      <c r="C56" s="61">
        <v>10987.5</v>
      </c>
      <c r="D56" s="62">
        <f t="shared" si="1"/>
        <v>3.8188512383857836E-3</v>
      </c>
    </row>
    <row r="57" spans="2:4" x14ac:dyDescent="0.3">
      <c r="B57" s="60">
        <v>39722</v>
      </c>
      <c r="C57" s="61">
        <v>11182.5</v>
      </c>
      <c r="D57" s="62">
        <f t="shared" si="1"/>
        <v>1.7747440273037544E-2</v>
      </c>
    </row>
    <row r="58" spans="2:4" x14ac:dyDescent="0.3">
      <c r="B58" s="60">
        <v>39723</v>
      </c>
      <c r="C58" s="61">
        <v>11002.3</v>
      </c>
      <c r="D58" s="62">
        <f t="shared" si="1"/>
        <v>-1.6114464565168855E-2</v>
      </c>
    </row>
    <row r="59" spans="2:4" x14ac:dyDescent="0.3">
      <c r="B59" s="60">
        <v>39724</v>
      </c>
      <c r="C59" s="61">
        <v>11418.5</v>
      </c>
      <c r="D59" s="62">
        <f t="shared" si="1"/>
        <v>3.7828454050516776E-2</v>
      </c>
    </row>
    <row r="60" spans="2:4" x14ac:dyDescent="0.3">
      <c r="B60" s="60">
        <v>39727</v>
      </c>
      <c r="C60" s="61">
        <v>10726</v>
      </c>
      <c r="D60" s="62">
        <f t="shared" si="1"/>
        <v>-6.0647195340894161E-2</v>
      </c>
    </row>
    <row r="61" spans="2:4" x14ac:dyDescent="0.3">
      <c r="B61" s="60">
        <v>39728</v>
      </c>
      <c r="C61" s="61">
        <v>10862</v>
      </c>
      <c r="D61" s="62">
        <f t="shared" si="1"/>
        <v>1.2679470445646093E-2</v>
      </c>
    </row>
    <row r="62" spans="2:4" x14ac:dyDescent="0.3">
      <c r="B62" s="60">
        <v>39729</v>
      </c>
      <c r="C62" s="61">
        <v>10297.6</v>
      </c>
      <c r="D62" s="62">
        <f t="shared" si="1"/>
        <v>-5.1960964831522703E-2</v>
      </c>
    </row>
    <row r="63" spans="2:4" x14ac:dyDescent="0.3">
      <c r="B63" s="60">
        <v>39730</v>
      </c>
      <c r="C63" s="61">
        <v>9902.9</v>
      </c>
      <c r="D63" s="62">
        <f t="shared" si="1"/>
        <v>-3.8329319453076514E-2</v>
      </c>
    </row>
    <row r="64" spans="2:4" x14ac:dyDescent="0.3">
      <c r="B64" s="60">
        <v>39731</v>
      </c>
      <c r="C64" s="61">
        <v>8997.7000000000007</v>
      </c>
      <c r="D64" s="62">
        <f t="shared" si="1"/>
        <v>-9.140756748023296E-2</v>
      </c>
    </row>
    <row r="65" spans="2:4" x14ac:dyDescent="0.3">
      <c r="B65" s="60">
        <v>39734</v>
      </c>
      <c r="C65" s="61">
        <v>9955.7000000000007</v>
      </c>
      <c r="D65" s="62">
        <f t="shared" si="1"/>
        <v>0.10647165386709936</v>
      </c>
    </row>
    <row r="66" spans="2:4" x14ac:dyDescent="0.3">
      <c r="B66" s="60">
        <v>39735</v>
      </c>
      <c r="C66" s="61">
        <v>10224.5</v>
      </c>
      <c r="D66" s="62">
        <f t="shared" si="1"/>
        <v>2.6999608264612156E-2</v>
      </c>
    </row>
    <row r="67" spans="2:4" x14ac:dyDescent="0.3">
      <c r="B67" s="60">
        <v>39736</v>
      </c>
      <c r="C67" s="61">
        <v>9706.7999999999993</v>
      </c>
      <c r="D67" s="62">
        <f t="shared" si="1"/>
        <v>-5.0633282801115037E-2</v>
      </c>
    </row>
    <row r="68" spans="2:4" x14ac:dyDescent="0.3">
      <c r="B68" s="60">
        <v>39737</v>
      </c>
      <c r="C68" s="61">
        <v>9308.2000000000007</v>
      </c>
      <c r="D68" s="62">
        <f t="shared" si="1"/>
        <v>-4.106399637367604E-2</v>
      </c>
    </row>
    <row r="69" spans="2:4" x14ac:dyDescent="0.3">
      <c r="B69" s="60">
        <v>39738</v>
      </c>
      <c r="C69" s="61">
        <v>9655.2000000000007</v>
      </c>
      <c r="D69" s="62">
        <f t="shared" si="1"/>
        <v>3.727895833780967E-2</v>
      </c>
    </row>
    <row r="70" spans="2:4" x14ac:dyDescent="0.3">
      <c r="B70" s="60">
        <v>39741</v>
      </c>
      <c r="C70" s="61">
        <v>9944.2999999999993</v>
      </c>
      <c r="D70" s="62">
        <f t="shared" si="1"/>
        <v>2.9942414450244276E-2</v>
      </c>
    </row>
    <row r="71" spans="2:4" x14ac:dyDescent="0.3">
      <c r="B71" s="60">
        <v>39742</v>
      </c>
      <c r="C71" s="61">
        <v>9795</v>
      </c>
      <c r="D71" s="62">
        <f t="shared" si="1"/>
        <v>-1.5013625896241996E-2</v>
      </c>
    </row>
    <row r="72" spans="2:4" x14ac:dyDescent="0.3">
      <c r="B72" s="60">
        <v>39743</v>
      </c>
      <c r="C72" s="61">
        <v>8995.2999999999993</v>
      </c>
      <c r="D72" s="62">
        <f t="shared" si="1"/>
        <v>-8.1643695763144536E-2</v>
      </c>
    </row>
    <row r="73" spans="2:4" x14ac:dyDescent="0.3">
      <c r="B73" s="60">
        <v>39744</v>
      </c>
      <c r="C73" s="61">
        <v>8811.2000000000007</v>
      </c>
      <c r="D73" s="62">
        <f t="shared" si="1"/>
        <v>-2.0466243482707477E-2</v>
      </c>
    </row>
    <row r="74" spans="2:4" x14ac:dyDescent="0.3">
      <c r="B74" s="60">
        <v>39745</v>
      </c>
      <c r="C74" s="61">
        <v>8353.2000000000007</v>
      </c>
      <c r="D74" s="62">
        <f t="shared" si="1"/>
        <v>-5.1979299073905937E-2</v>
      </c>
    </row>
    <row r="75" spans="2:4" x14ac:dyDescent="0.3">
      <c r="B75" s="60">
        <v>39748</v>
      </c>
      <c r="C75" s="61">
        <v>8009.9</v>
      </c>
      <c r="D75" s="62">
        <f t="shared" si="1"/>
        <v>-4.1098022314801641E-2</v>
      </c>
    </row>
    <row r="76" spans="2:4" x14ac:dyDescent="0.3">
      <c r="B76" s="60">
        <v>39749</v>
      </c>
      <c r="C76" s="61">
        <v>7905.4</v>
      </c>
      <c r="D76" s="62">
        <f t="shared" si="1"/>
        <v>-1.3046355135519794E-2</v>
      </c>
    </row>
    <row r="77" spans="2:4" x14ac:dyDescent="0.3">
      <c r="B77" s="60">
        <v>39750</v>
      </c>
      <c r="C77" s="61">
        <v>8650.1</v>
      </c>
      <c r="D77" s="62">
        <f t="shared" si="1"/>
        <v>9.4201431932603122E-2</v>
      </c>
    </row>
    <row r="78" spans="2:4" x14ac:dyDescent="0.3">
      <c r="B78" s="60">
        <v>39751</v>
      </c>
      <c r="C78" s="61">
        <v>8822.9</v>
      </c>
      <c r="D78" s="62">
        <f t="shared" si="1"/>
        <v>1.9976647668812991E-2</v>
      </c>
    </row>
    <row r="79" spans="2:4" x14ac:dyDescent="0.3">
      <c r="B79" s="60">
        <v>39752</v>
      </c>
      <c r="C79" s="61">
        <v>9116</v>
      </c>
      <c r="D79" s="62">
        <f t="shared" si="1"/>
        <v>3.3220369719706717E-2</v>
      </c>
    </row>
    <row r="80" spans="2:4" x14ac:dyDescent="0.3">
      <c r="B80" s="60">
        <v>39755</v>
      </c>
      <c r="C80" s="61">
        <v>9231.7999999999993</v>
      </c>
      <c r="D80" s="62">
        <f t="shared" si="1"/>
        <v>1.2702939885914795E-2</v>
      </c>
    </row>
    <row r="81" spans="2:4" x14ac:dyDescent="0.3">
      <c r="B81" s="60">
        <v>39756</v>
      </c>
      <c r="C81" s="61">
        <v>9726.7999999999993</v>
      </c>
      <c r="D81" s="62">
        <f t="shared" si="1"/>
        <v>5.3619012543599305E-2</v>
      </c>
    </row>
    <row r="82" spans="2:4" x14ac:dyDescent="0.3">
      <c r="B82" s="60">
        <v>39757</v>
      </c>
      <c r="C82" s="61">
        <v>9744.7000000000007</v>
      </c>
      <c r="D82" s="62">
        <f t="shared" si="1"/>
        <v>1.8402763498788354E-3</v>
      </c>
    </row>
    <row r="83" spans="2:4" x14ac:dyDescent="0.3">
      <c r="B83" s="60">
        <v>39758</v>
      </c>
      <c r="C83" s="61">
        <v>9133.9</v>
      </c>
      <c r="D83" s="62">
        <f t="shared" si="1"/>
        <v>-6.2680226174228151E-2</v>
      </c>
    </row>
    <row r="84" spans="2:4" x14ac:dyDescent="0.3">
      <c r="B84" s="60">
        <v>39759</v>
      </c>
      <c r="C84" s="61">
        <v>9343.5</v>
      </c>
      <c r="D84" s="62">
        <f t="shared" si="1"/>
        <v>2.2947481360645547E-2</v>
      </c>
    </row>
    <row r="85" spans="2:4" x14ac:dyDescent="0.3">
      <c r="B85" s="60">
        <v>39762</v>
      </c>
      <c r="C85" s="61">
        <v>9293.7999999999993</v>
      </c>
      <c r="D85" s="62">
        <f t="shared" si="1"/>
        <v>-5.3192058650399455E-3</v>
      </c>
    </row>
    <row r="86" spans="2:4" x14ac:dyDescent="0.3">
      <c r="B86" s="60">
        <v>39763</v>
      </c>
      <c r="C86" s="61">
        <v>8911.9</v>
      </c>
      <c r="D86" s="62">
        <f t="shared" si="1"/>
        <v>-4.1091910736189681E-2</v>
      </c>
    </row>
    <row r="87" spans="2:4" x14ac:dyDescent="0.3">
      <c r="B87" s="60">
        <v>39764</v>
      </c>
      <c r="C87" s="61">
        <v>8646.7999999999993</v>
      </c>
      <c r="D87" s="62">
        <f t="shared" si="1"/>
        <v>-2.9746743118751376E-2</v>
      </c>
    </row>
    <row r="88" spans="2:4" x14ac:dyDescent="0.3">
      <c r="B88" s="60">
        <v>39765</v>
      </c>
      <c r="C88" s="61">
        <v>8740.6</v>
      </c>
      <c r="D88" s="62">
        <f t="shared" si="1"/>
        <v>1.0847943747976258E-2</v>
      </c>
    </row>
    <row r="89" spans="2:4" x14ac:dyDescent="0.3">
      <c r="B89" s="60">
        <v>39766</v>
      </c>
      <c r="C89" s="61">
        <v>8832.2000000000007</v>
      </c>
      <c r="D89" s="62">
        <f t="shared" si="1"/>
        <v>1.0479829759970753E-2</v>
      </c>
    </row>
    <row r="90" spans="2:4" x14ac:dyDescent="0.3">
      <c r="B90" s="60">
        <v>39769</v>
      </c>
      <c r="C90" s="61">
        <v>8498.7999999999993</v>
      </c>
      <c r="D90" s="62">
        <f t="shared" si="1"/>
        <v>-3.7748239396752953E-2</v>
      </c>
    </row>
    <row r="91" spans="2:4" x14ac:dyDescent="0.3">
      <c r="B91" s="60">
        <v>39770</v>
      </c>
      <c r="C91" s="61">
        <v>8530.7999999999993</v>
      </c>
      <c r="D91" s="62">
        <f t="shared" si="1"/>
        <v>3.7652374452863935E-3</v>
      </c>
    </row>
    <row r="92" spans="2:4" x14ac:dyDescent="0.3">
      <c r="B92" s="60">
        <v>39771</v>
      </c>
      <c r="C92" s="61">
        <v>8211.5</v>
      </c>
      <c r="D92" s="62">
        <f t="shared" si="1"/>
        <v>-3.7429080508275814E-2</v>
      </c>
    </row>
    <row r="93" spans="2:4" x14ac:dyDescent="0.3">
      <c r="B93" s="60">
        <v>39772</v>
      </c>
      <c r="C93" s="61">
        <v>7988.4</v>
      </c>
      <c r="D93" s="62">
        <f t="shared" si="1"/>
        <v>-2.7169213907325136E-2</v>
      </c>
    </row>
    <row r="94" spans="2:4" x14ac:dyDescent="0.3">
      <c r="B94" s="60">
        <v>39773</v>
      </c>
      <c r="C94" s="61">
        <v>7974.4</v>
      </c>
      <c r="D94" s="62">
        <f t="shared" si="1"/>
        <v>-1.7525411847178409E-3</v>
      </c>
    </row>
    <row r="95" spans="2:4" x14ac:dyDescent="0.3">
      <c r="B95" s="60">
        <v>39776</v>
      </c>
      <c r="C95" s="61">
        <v>8622.6</v>
      </c>
      <c r="D95" s="62">
        <f t="shared" si="1"/>
        <v>8.128511235955066E-2</v>
      </c>
    </row>
    <row r="96" spans="2:4" x14ac:dyDescent="0.3">
      <c r="B96" s="60">
        <v>39777</v>
      </c>
      <c r="C96" s="61">
        <v>8696.6</v>
      </c>
      <c r="D96" s="62">
        <f t="shared" si="1"/>
        <v>8.5820982070373194E-3</v>
      </c>
    </row>
    <row r="97" spans="2:4" x14ac:dyDescent="0.3">
      <c r="B97" s="60">
        <v>39778</v>
      </c>
      <c r="C97" s="61">
        <v>8654.1</v>
      </c>
      <c r="D97" s="62">
        <f t="shared" si="1"/>
        <v>-4.8869673205620585E-3</v>
      </c>
    </row>
    <row r="98" spans="2:4" x14ac:dyDescent="0.3">
      <c r="B98" s="60">
        <v>39779</v>
      </c>
      <c r="C98" s="61">
        <v>8849.2999999999993</v>
      </c>
      <c r="D98" s="62">
        <f t="shared" ref="D98:D158" si="2">(C98-C97)/C97</f>
        <v>2.255578280814861E-2</v>
      </c>
    </row>
    <row r="99" spans="2:4" x14ac:dyDescent="0.3">
      <c r="B99" s="60">
        <v>39780</v>
      </c>
      <c r="C99" s="61">
        <v>8910.6</v>
      </c>
      <c r="D99" s="62">
        <f t="shared" si="2"/>
        <v>6.9271015786560629E-3</v>
      </c>
    </row>
    <row r="100" spans="2:4" x14ac:dyDescent="0.3">
      <c r="B100" s="60">
        <v>39783</v>
      </c>
      <c r="C100" s="61">
        <v>8510.5</v>
      </c>
      <c r="D100" s="62">
        <f t="shared" si="2"/>
        <v>-4.4901577895989087E-2</v>
      </c>
    </row>
    <row r="101" spans="2:4" x14ac:dyDescent="0.3">
      <c r="B101" s="60">
        <v>39784</v>
      </c>
      <c r="C101" s="61">
        <v>8834.7000000000007</v>
      </c>
      <c r="D101" s="62">
        <f t="shared" si="2"/>
        <v>3.8094119029434312E-2</v>
      </c>
    </row>
    <row r="102" spans="2:4" x14ac:dyDescent="0.3">
      <c r="B102" s="60">
        <v>39785</v>
      </c>
      <c r="C102" s="61">
        <v>8879.9</v>
      </c>
      <c r="D102" s="62">
        <f t="shared" si="2"/>
        <v>5.1161895706700738E-3</v>
      </c>
    </row>
    <row r="103" spans="2:4" x14ac:dyDescent="0.3">
      <c r="B103" s="60">
        <v>39786</v>
      </c>
      <c r="C103" s="61">
        <v>8836.1</v>
      </c>
      <c r="D103" s="62">
        <f t="shared" si="2"/>
        <v>-4.9324879784681443E-3</v>
      </c>
    </row>
    <row r="104" spans="2:4" x14ac:dyDescent="0.3">
      <c r="B104" s="60">
        <v>39787</v>
      </c>
      <c r="C104" s="61">
        <v>8491.2000000000007</v>
      </c>
      <c r="D104" s="62">
        <f t="shared" si="2"/>
        <v>-3.9033057570647643E-2</v>
      </c>
    </row>
    <row r="105" spans="2:4" x14ac:dyDescent="0.3">
      <c r="B105" s="60">
        <v>39790</v>
      </c>
      <c r="C105" s="61">
        <v>9036.5</v>
      </c>
      <c r="D105" s="62">
        <f t="shared" si="2"/>
        <v>6.4219427171659973E-2</v>
      </c>
    </row>
    <row r="106" spans="2:4" x14ac:dyDescent="0.3">
      <c r="B106" s="60">
        <v>39791</v>
      </c>
      <c r="C106" s="61">
        <v>9063.1</v>
      </c>
      <c r="D106" s="62">
        <f t="shared" si="2"/>
        <v>2.9436175510430328E-3</v>
      </c>
    </row>
    <row r="107" spans="2:4" x14ac:dyDescent="0.3">
      <c r="B107" s="60">
        <v>39792</v>
      </c>
      <c r="C107" s="61">
        <v>9152.4</v>
      </c>
      <c r="D107" s="62">
        <f t="shared" si="2"/>
        <v>9.8531407575773479E-3</v>
      </c>
    </row>
    <row r="108" spans="2:4" x14ac:dyDescent="0.3">
      <c r="B108" s="60">
        <v>39793</v>
      </c>
      <c r="C108" s="61">
        <v>9182.6</v>
      </c>
      <c r="D108" s="62">
        <f t="shared" si="2"/>
        <v>3.2996809580001672E-3</v>
      </c>
    </row>
    <row r="109" spans="2:4" x14ac:dyDescent="0.3">
      <c r="B109" s="60">
        <v>39794</v>
      </c>
      <c r="C109" s="61">
        <v>8975.5</v>
      </c>
      <c r="D109" s="62">
        <f t="shared" si="2"/>
        <v>-2.2553525145383699E-2</v>
      </c>
    </row>
    <row r="110" spans="2:4" x14ac:dyDescent="0.3">
      <c r="B110" s="60">
        <v>39797</v>
      </c>
      <c r="C110" s="61">
        <v>9023.9</v>
      </c>
      <c r="D110" s="62">
        <f t="shared" si="2"/>
        <v>5.3924572447217019E-3</v>
      </c>
    </row>
    <row r="111" spans="2:4" x14ac:dyDescent="0.3">
      <c r="B111" s="60">
        <v>39798</v>
      </c>
      <c r="C111" s="61">
        <v>9167.7000000000007</v>
      </c>
      <c r="D111" s="62">
        <f t="shared" si="2"/>
        <v>1.5935460277707099E-2</v>
      </c>
    </row>
    <row r="112" spans="2:4" x14ac:dyDescent="0.3">
      <c r="B112" s="60">
        <v>39799</v>
      </c>
      <c r="C112" s="61">
        <v>9196.9</v>
      </c>
      <c r="D112" s="62">
        <f t="shared" si="2"/>
        <v>3.1850954983255238E-3</v>
      </c>
    </row>
    <row r="113" spans="2:4" x14ac:dyDescent="0.3">
      <c r="B113" s="60">
        <v>39800</v>
      </c>
      <c r="C113" s="61">
        <v>9257.7999999999993</v>
      </c>
      <c r="D113" s="62">
        <f t="shared" si="2"/>
        <v>6.6217964748991115E-3</v>
      </c>
    </row>
    <row r="114" spans="2:4" x14ac:dyDescent="0.3">
      <c r="B114" s="60">
        <v>39801</v>
      </c>
      <c r="C114" s="61">
        <v>9268.4</v>
      </c>
      <c r="D114" s="62">
        <f t="shared" si="2"/>
        <v>1.1449804489187889E-3</v>
      </c>
    </row>
    <row r="115" spans="2:4" x14ac:dyDescent="0.3">
      <c r="B115" s="60">
        <v>39804</v>
      </c>
      <c r="C115" s="61">
        <v>9098.9</v>
      </c>
      <c r="D115" s="62">
        <f t="shared" si="2"/>
        <v>-1.8287946139571017E-2</v>
      </c>
    </row>
    <row r="116" spans="2:4" x14ac:dyDescent="0.3">
      <c r="B116" s="60">
        <v>39805</v>
      </c>
      <c r="C116" s="61">
        <v>9068.5</v>
      </c>
      <c r="D116" s="62">
        <f t="shared" si="2"/>
        <v>-3.3410632054423762E-3</v>
      </c>
    </row>
    <row r="117" spans="2:4" x14ac:dyDescent="0.3">
      <c r="B117" s="60">
        <v>39811</v>
      </c>
      <c r="C117" s="61">
        <v>9017.7000000000007</v>
      </c>
      <c r="D117" s="62">
        <f t="shared" si="2"/>
        <v>-5.6018084578485167E-3</v>
      </c>
    </row>
    <row r="118" spans="2:4" x14ac:dyDescent="0.3">
      <c r="B118" s="60">
        <v>39812</v>
      </c>
      <c r="C118" s="61">
        <v>9195.7999999999993</v>
      </c>
      <c r="D118" s="62">
        <f t="shared" si="2"/>
        <v>1.9750047129533977E-2</v>
      </c>
    </row>
    <row r="119" spans="2:4" x14ac:dyDescent="0.3">
      <c r="B119" s="60">
        <v>39815</v>
      </c>
      <c r="C119" s="61">
        <v>9486.2999999999993</v>
      </c>
      <c r="D119" s="62">
        <f t="shared" si="2"/>
        <v>3.1590508710498275E-2</v>
      </c>
    </row>
    <row r="120" spans="2:4" x14ac:dyDescent="0.3">
      <c r="B120" s="60">
        <v>39818</v>
      </c>
      <c r="C120" s="61">
        <v>9644.1</v>
      </c>
      <c r="D120" s="62">
        <f t="shared" si="2"/>
        <v>1.6634515037475213E-2</v>
      </c>
    </row>
    <row r="121" spans="2:4" x14ac:dyDescent="0.3">
      <c r="B121" s="60">
        <v>39819</v>
      </c>
      <c r="C121" s="61">
        <v>9724</v>
      </c>
      <c r="D121" s="62">
        <f t="shared" si="2"/>
        <v>8.284858099770807E-3</v>
      </c>
    </row>
    <row r="122" spans="2:4" x14ac:dyDescent="0.3">
      <c r="B122" s="60">
        <v>39820</v>
      </c>
      <c r="C122" s="61">
        <v>9570</v>
      </c>
      <c r="D122" s="62">
        <f t="shared" si="2"/>
        <v>-1.5837104072398189E-2</v>
      </c>
    </row>
    <row r="123" spans="2:4" x14ac:dyDescent="0.3">
      <c r="B123" s="60">
        <v>39821</v>
      </c>
      <c r="C123" s="61">
        <v>9469.5</v>
      </c>
      <c r="D123" s="62">
        <f t="shared" si="2"/>
        <v>-1.0501567398119123E-2</v>
      </c>
    </row>
    <row r="124" spans="2:4" x14ac:dyDescent="0.3">
      <c r="B124" s="60">
        <v>39822</v>
      </c>
      <c r="C124" s="61">
        <v>9378.5</v>
      </c>
      <c r="D124" s="62">
        <f t="shared" si="2"/>
        <v>-9.6097998838375834E-3</v>
      </c>
    </row>
    <row r="125" spans="2:4" x14ac:dyDescent="0.3">
      <c r="B125" s="60">
        <v>39825</v>
      </c>
      <c r="C125" s="61">
        <v>9199.9</v>
      </c>
      <c r="D125" s="62">
        <f t="shared" si="2"/>
        <v>-1.9043557072026481E-2</v>
      </c>
    </row>
    <row r="126" spans="2:4" x14ac:dyDescent="0.3">
      <c r="B126" s="60">
        <v>39826</v>
      </c>
      <c r="C126" s="61">
        <v>9057.2999999999993</v>
      </c>
      <c r="D126" s="62">
        <f t="shared" si="2"/>
        <v>-1.5500168480092216E-2</v>
      </c>
    </row>
    <row r="127" spans="2:4" x14ac:dyDescent="0.3">
      <c r="B127" s="60">
        <v>39827</v>
      </c>
      <c r="C127" s="61">
        <v>8692.7000000000007</v>
      </c>
      <c r="D127" s="62">
        <f t="shared" si="2"/>
        <v>-4.0254822077219324E-2</v>
      </c>
    </row>
    <row r="128" spans="2:4" x14ac:dyDescent="0.3">
      <c r="B128" s="60">
        <v>39828</v>
      </c>
      <c r="C128" s="61">
        <v>8611.1</v>
      </c>
      <c r="D128" s="62">
        <f t="shared" si="2"/>
        <v>-9.3871869499695549E-3</v>
      </c>
    </row>
    <row r="129" spans="2:4" x14ac:dyDescent="0.3">
      <c r="B129" s="60">
        <v>39829</v>
      </c>
      <c r="C129" s="61">
        <v>8620.1</v>
      </c>
      <c r="D129" s="62">
        <f t="shared" si="2"/>
        <v>1.0451626389195341E-3</v>
      </c>
    </row>
    <row r="130" spans="2:4" x14ac:dyDescent="0.3">
      <c r="B130" s="60">
        <v>39832</v>
      </c>
      <c r="C130" s="61">
        <v>8494.7999999999993</v>
      </c>
      <c r="D130" s="62">
        <f t="shared" si="2"/>
        <v>-1.4535794248326711E-2</v>
      </c>
    </row>
    <row r="131" spans="2:4" x14ac:dyDescent="0.3">
      <c r="B131" s="60">
        <v>39833</v>
      </c>
      <c r="C131" s="61">
        <v>8276.5</v>
      </c>
      <c r="D131" s="62">
        <f t="shared" si="2"/>
        <v>-2.5698074115929663E-2</v>
      </c>
    </row>
    <row r="132" spans="2:4" x14ac:dyDescent="0.3">
      <c r="B132" s="60">
        <v>39834</v>
      </c>
      <c r="C132" s="61">
        <v>8230.7000000000007</v>
      </c>
      <c r="D132" s="62">
        <f t="shared" si="2"/>
        <v>-5.5337401075332901E-3</v>
      </c>
    </row>
    <row r="133" spans="2:4" x14ac:dyDescent="0.3">
      <c r="B133" s="60">
        <v>39835</v>
      </c>
      <c r="C133" s="61">
        <v>8159.3</v>
      </c>
      <c r="D133" s="62">
        <f t="shared" si="2"/>
        <v>-8.6748393210784678E-3</v>
      </c>
    </row>
    <row r="134" spans="2:4" x14ac:dyDescent="0.3">
      <c r="B134" s="60">
        <v>39836</v>
      </c>
      <c r="C134" s="61">
        <v>8172.8</v>
      </c>
      <c r="D134" s="62">
        <f t="shared" si="2"/>
        <v>1.6545536994595125E-3</v>
      </c>
    </row>
    <row r="135" spans="2:4" x14ac:dyDescent="0.3">
      <c r="B135" s="60">
        <v>39839</v>
      </c>
      <c r="C135" s="61">
        <v>8375.2000000000007</v>
      </c>
      <c r="D135" s="62">
        <f t="shared" si="2"/>
        <v>2.4765074393108915E-2</v>
      </c>
    </row>
    <row r="136" spans="2:4" x14ac:dyDescent="0.3">
      <c r="B136" s="60">
        <v>39840</v>
      </c>
      <c r="C136" s="61">
        <v>8349.5</v>
      </c>
      <c r="D136" s="62">
        <f t="shared" si="2"/>
        <v>-3.068583436813536E-3</v>
      </c>
    </row>
    <row r="137" spans="2:4" x14ac:dyDescent="0.3">
      <c r="B137" s="60">
        <v>39841</v>
      </c>
      <c r="C137" s="61">
        <v>8701.5</v>
      </c>
      <c r="D137" s="62">
        <f t="shared" si="2"/>
        <v>4.2158213066650699E-2</v>
      </c>
    </row>
    <row r="138" spans="2:4" x14ac:dyDescent="0.3">
      <c r="B138" s="60">
        <v>39842</v>
      </c>
      <c r="C138" s="61">
        <v>8477.4</v>
      </c>
      <c r="D138" s="62">
        <f t="shared" si="2"/>
        <v>-2.5754180313739054E-2</v>
      </c>
    </row>
    <row r="139" spans="2:4" x14ac:dyDescent="0.3">
      <c r="B139" s="60">
        <v>39843</v>
      </c>
      <c r="C139" s="61">
        <v>8450.4</v>
      </c>
      <c r="D139" s="62">
        <f t="shared" si="2"/>
        <v>-3.1849387783990375E-3</v>
      </c>
    </row>
    <row r="140" spans="2:4" x14ac:dyDescent="0.3">
      <c r="B140" s="60">
        <v>39846</v>
      </c>
      <c r="C140" s="61">
        <v>8233.4</v>
      </c>
      <c r="D140" s="62">
        <f t="shared" si="2"/>
        <v>-2.5679257786613653E-2</v>
      </c>
    </row>
    <row r="141" spans="2:4" x14ac:dyDescent="0.3">
      <c r="B141" s="60">
        <v>39847</v>
      </c>
      <c r="C141" s="61">
        <v>8361.9</v>
      </c>
      <c r="D141" s="62">
        <f t="shared" si="2"/>
        <v>1.5607161075618822E-2</v>
      </c>
    </row>
    <row r="142" spans="2:4" x14ac:dyDescent="0.3">
      <c r="B142" s="60">
        <v>39848</v>
      </c>
      <c r="C142" s="61">
        <v>8495.4</v>
      </c>
      <c r="D142" s="62">
        <f t="shared" si="2"/>
        <v>1.5965271050837729E-2</v>
      </c>
    </row>
    <row r="143" spans="2:4" x14ac:dyDescent="0.3">
      <c r="B143" s="60">
        <v>39849</v>
      </c>
      <c r="C143" s="61">
        <v>8440.2000000000007</v>
      </c>
      <c r="D143" s="62">
        <f t="shared" si="2"/>
        <v>-6.4976340137014041E-3</v>
      </c>
    </row>
    <row r="144" spans="2:4" x14ac:dyDescent="0.3">
      <c r="B144" s="60">
        <v>39850</v>
      </c>
      <c r="C144" s="61">
        <v>8544.7000000000007</v>
      </c>
      <c r="D144" s="62">
        <f t="shared" si="2"/>
        <v>1.2381223193763179E-2</v>
      </c>
    </row>
    <row r="145" spans="2:4" x14ac:dyDescent="0.3">
      <c r="B145" s="60">
        <v>39853</v>
      </c>
      <c r="C145" s="61">
        <v>8584.7999999999993</v>
      </c>
      <c r="D145" s="62">
        <f t="shared" si="2"/>
        <v>4.6929675705406322E-3</v>
      </c>
    </row>
    <row r="146" spans="2:4" x14ac:dyDescent="0.3">
      <c r="B146" s="60">
        <v>39854</v>
      </c>
      <c r="C146" s="61">
        <v>8397.2999999999993</v>
      </c>
      <c r="D146" s="62">
        <f t="shared" si="2"/>
        <v>-2.1840928152082752E-2</v>
      </c>
    </row>
    <row r="147" spans="2:4" x14ac:dyDescent="0.3">
      <c r="B147" s="60">
        <v>39855</v>
      </c>
      <c r="C147" s="61">
        <v>8355.7999999999993</v>
      </c>
      <c r="D147" s="62">
        <f t="shared" si="2"/>
        <v>-4.942064711276244E-3</v>
      </c>
    </row>
    <row r="148" spans="2:4" x14ac:dyDescent="0.3">
      <c r="B148" s="60">
        <v>39856</v>
      </c>
      <c r="C148" s="61">
        <v>8200.9</v>
      </c>
      <c r="D148" s="62">
        <f t="shared" si="2"/>
        <v>-1.8538021494051996E-2</v>
      </c>
    </row>
    <row r="149" spans="2:4" x14ac:dyDescent="0.3">
      <c r="B149" s="60">
        <v>39857</v>
      </c>
      <c r="C149" s="61">
        <v>8265.5</v>
      </c>
      <c r="D149" s="62">
        <f t="shared" si="2"/>
        <v>7.8771842114890283E-3</v>
      </c>
    </row>
    <row r="150" spans="2:4" x14ac:dyDescent="0.3">
      <c r="B150" s="60">
        <v>39860</v>
      </c>
      <c r="C150" s="61">
        <v>8075</v>
      </c>
      <c r="D150" s="62">
        <f t="shared" si="2"/>
        <v>-2.304760752525558E-2</v>
      </c>
    </row>
    <row r="151" spans="2:4" x14ac:dyDescent="0.3">
      <c r="B151" s="60">
        <v>39861</v>
      </c>
      <c r="C151" s="61">
        <v>7843.2</v>
      </c>
      <c r="D151" s="62">
        <f t="shared" si="2"/>
        <v>-2.8705882352941199E-2</v>
      </c>
    </row>
    <row r="152" spans="2:4" x14ac:dyDescent="0.3">
      <c r="B152" s="60">
        <v>39862</v>
      </c>
      <c r="C152" s="61">
        <v>7861.4</v>
      </c>
      <c r="D152" s="62">
        <f t="shared" si="2"/>
        <v>2.3204814361484877E-3</v>
      </c>
    </row>
    <row r="153" spans="2:4" x14ac:dyDescent="0.3">
      <c r="B153" s="60">
        <v>39863</v>
      </c>
      <c r="C153" s="61">
        <v>7875.9</v>
      </c>
      <c r="D153" s="62">
        <f t="shared" si="2"/>
        <v>1.8444551860991682E-3</v>
      </c>
    </row>
    <row r="154" spans="2:4" x14ac:dyDescent="0.3">
      <c r="B154" s="60">
        <v>39864</v>
      </c>
      <c r="C154" s="61">
        <v>7603.6</v>
      </c>
      <c r="D154" s="62">
        <f t="shared" si="2"/>
        <v>-3.4573826483322453E-2</v>
      </c>
    </row>
    <row r="155" spans="2:4" x14ac:dyDescent="0.3">
      <c r="B155" s="60">
        <v>39867</v>
      </c>
      <c r="C155" s="61">
        <v>7540.4</v>
      </c>
      <c r="D155" s="62">
        <f t="shared" si="2"/>
        <v>-8.3118522804988063E-3</v>
      </c>
    </row>
    <row r="156" spans="2:4" x14ac:dyDescent="0.3">
      <c r="B156" s="60">
        <v>39868</v>
      </c>
      <c r="C156" s="61">
        <v>7483.4</v>
      </c>
      <c r="D156" s="62">
        <f t="shared" si="2"/>
        <v>-7.5592806747652652E-3</v>
      </c>
    </row>
    <row r="157" spans="2:4" x14ac:dyDescent="0.3">
      <c r="B157" s="60">
        <v>39869</v>
      </c>
      <c r="C157" s="61">
        <v>7512.1</v>
      </c>
      <c r="D157" s="62">
        <f t="shared" si="2"/>
        <v>3.8351551433841208E-3</v>
      </c>
    </row>
    <row r="158" spans="2:4" x14ac:dyDescent="0.3">
      <c r="B158" s="60">
        <v>39870</v>
      </c>
      <c r="C158" s="61">
        <v>7811.7</v>
      </c>
      <c r="D158" s="62">
        <f t="shared" si="2"/>
        <v>3.988232318526104E-2</v>
      </c>
    </row>
    <row r="159" spans="2:4" x14ac:dyDescent="0.3">
      <c r="B159" s="60">
        <v>39871</v>
      </c>
      <c r="C159" s="61">
        <v>7620.9</v>
      </c>
      <c r="D159" s="62">
        <f t="shared" ref="D159:D222" si="3">(C159-C158)/C158</f>
        <v>-2.4424901109873675E-2</v>
      </c>
    </row>
    <row r="160" spans="2:4" x14ac:dyDescent="0.3">
      <c r="B160" s="60">
        <v>39874</v>
      </c>
      <c r="C160" s="61">
        <v>7270.5</v>
      </c>
      <c r="D160" s="62">
        <f t="shared" si="3"/>
        <v>-4.5978821399047312E-2</v>
      </c>
    </row>
    <row r="161" spans="2:4" x14ac:dyDescent="0.3">
      <c r="B161" s="60">
        <v>39875</v>
      </c>
      <c r="C161" s="61">
        <v>7219.4</v>
      </c>
      <c r="D161" s="62">
        <f t="shared" si="3"/>
        <v>-7.0284024482498266E-3</v>
      </c>
    </row>
    <row r="162" spans="2:4" x14ac:dyDescent="0.3">
      <c r="B162" s="60">
        <v>39876</v>
      </c>
      <c r="C162" s="61">
        <v>7357.5</v>
      </c>
      <c r="D162" s="62">
        <f t="shared" si="3"/>
        <v>1.9129013491425931E-2</v>
      </c>
    </row>
    <row r="163" spans="2:4" x14ac:dyDescent="0.3">
      <c r="B163" s="60">
        <v>39877</v>
      </c>
      <c r="C163" s="61">
        <v>7025.9</v>
      </c>
      <c r="D163" s="62">
        <f t="shared" si="3"/>
        <v>-4.5069656812776131E-2</v>
      </c>
    </row>
    <row r="164" spans="2:4" x14ac:dyDescent="0.3">
      <c r="B164" s="60">
        <v>39878</v>
      </c>
      <c r="C164" s="61">
        <v>6936.9</v>
      </c>
      <c r="D164" s="62">
        <f t="shared" si="3"/>
        <v>-1.266741627407165E-2</v>
      </c>
    </row>
    <row r="165" spans="2:4" x14ac:dyDescent="0.3">
      <c r="B165" s="60">
        <v>39881</v>
      </c>
      <c r="C165" s="61">
        <v>6817.4</v>
      </c>
      <c r="D165" s="62">
        <f t="shared" si="3"/>
        <v>-1.7226715103288215E-2</v>
      </c>
    </row>
    <row r="166" spans="2:4" x14ac:dyDescent="0.3">
      <c r="B166" s="60">
        <v>39882</v>
      </c>
      <c r="C166" s="61">
        <v>7153.3</v>
      </c>
      <c r="D166" s="62">
        <f t="shared" si="3"/>
        <v>4.9270983072725753E-2</v>
      </c>
    </row>
    <row r="167" spans="2:4" x14ac:dyDescent="0.3">
      <c r="B167" s="60">
        <v>39883</v>
      </c>
      <c r="C167" s="61">
        <v>7204.7</v>
      </c>
      <c r="D167" s="62">
        <f t="shared" si="3"/>
        <v>7.1854948065927108E-3</v>
      </c>
    </row>
    <row r="168" spans="2:4" x14ac:dyDescent="0.3">
      <c r="B168" s="60">
        <v>39884</v>
      </c>
      <c r="C168" s="61">
        <v>7340.5</v>
      </c>
      <c r="D168" s="62">
        <f t="shared" si="3"/>
        <v>1.8848807028745151E-2</v>
      </c>
    </row>
    <row r="169" spans="2:4" x14ac:dyDescent="0.3">
      <c r="B169" s="60">
        <v>39885</v>
      </c>
      <c r="C169" s="61">
        <v>7427.8</v>
      </c>
      <c r="D169" s="62">
        <f t="shared" si="3"/>
        <v>1.1892922825420637E-2</v>
      </c>
    </row>
    <row r="170" spans="2:4" x14ac:dyDescent="0.3">
      <c r="B170" s="60">
        <v>39888</v>
      </c>
      <c r="C170" s="61">
        <v>7636.9</v>
      </c>
      <c r="D170" s="62">
        <f t="shared" si="3"/>
        <v>2.8151000296184531E-2</v>
      </c>
    </row>
    <row r="171" spans="2:4" x14ac:dyDescent="0.3">
      <c r="B171" s="60">
        <v>39889</v>
      </c>
      <c r="C171" s="61">
        <v>7645.3</v>
      </c>
      <c r="D171" s="62">
        <f t="shared" si="3"/>
        <v>1.0999227435216576E-3</v>
      </c>
    </row>
    <row r="172" spans="2:4" x14ac:dyDescent="0.3">
      <c r="B172" s="60">
        <v>39890</v>
      </c>
      <c r="C172" s="61">
        <v>7661.6</v>
      </c>
      <c r="D172" s="62">
        <f t="shared" si="3"/>
        <v>2.1320288281689642E-3</v>
      </c>
    </row>
    <row r="173" spans="2:4" x14ac:dyDescent="0.3">
      <c r="B173" s="60">
        <v>39891</v>
      </c>
      <c r="C173" s="61">
        <v>7701.6</v>
      </c>
      <c r="D173" s="62">
        <f t="shared" si="3"/>
        <v>5.2208415996658659E-3</v>
      </c>
    </row>
    <row r="174" spans="2:4" x14ac:dyDescent="0.3">
      <c r="B174" s="60">
        <v>39892</v>
      </c>
      <c r="C174" s="61">
        <v>7710</v>
      </c>
      <c r="D174" s="62">
        <f t="shared" si="3"/>
        <v>1.0906824555935956E-3</v>
      </c>
    </row>
    <row r="175" spans="2:4" x14ac:dyDescent="0.3">
      <c r="B175" s="60">
        <v>39895</v>
      </c>
      <c r="C175" s="61">
        <v>7952.3</v>
      </c>
      <c r="D175" s="62">
        <f t="shared" si="3"/>
        <v>3.1426718547341137E-2</v>
      </c>
    </row>
    <row r="176" spans="2:4" x14ac:dyDescent="0.3">
      <c r="B176" s="60">
        <v>39896</v>
      </c>
      <c r="C176" s="61">
        <v>7989.5</v>
      </c>
      <c r="D176" s="62">
        <f t="shared" si="3"/>
        <v>4.6778919306363969E-3</v>
      </c>
    </row>
    <row r="177" spans="2:4" x14ac:dyDescent="0.3">
      <c r="B177" s="60">
        <v>39897</v>
      </c>
      <c r="C177" s="61">
        <v>8072.4</v>
      </c>
      <c r="D177" s="62">
        <f t="shared" si="3"/>
        <v>1.0376118655735608E-2</v>
      </c>
    </row>
    <row r="178" spans="2:4" x14ac:dyDescent="0.3">
      <c r="B178" s="60">
        <v>39898</v>
      </c>
      <c r="C178" s="61">
        <v>8076.2</v>
      </c>
      <c r="D178" s="62">
        <f t="shared" si="3"/>
        <v>4.7073980476688249E-4</v>
      </c>
    </row>
    <row r="179" spans="2:4" x14ac:dyDescent="0.3">
      <c r="B179" s="60">
        <v>39899</v>
      </c>
      <c r="C179" s="61">
        <v>7927.6</v>
      </c>
      <c r="D179" s="62">
        <f t="shared" si="3"/>
        <v>-1.8399742453133833E-2</v>
      </c>
    </row>
    <row r="180" spans="2:4" x14ac:dyDescent="0.3">
      <c r="B180" s="60">
        <v>39902</v>
      </c>
      <c r="C180" s="61">
        <v>7601.1</v>
      </c>
      <c r="D180" s="62">
        <f t="shared" si="3"/>
        <v>-4.1185226297996869E-2</v>
      </c>
    </row>
    <row r="181" spans="2:4" x14ac:dyDescent="0.3">
      <c r="B181" s="60">
        <v>39903</v>
      </c>
      <c r="C181" s="61">
        <v>7815</v>
      </c>
      <c r="D181" s="62">
        <f t="shared" si="3"/>
        <v>2.8140663851284633E-2</v>
      </c>
    </row>
    <row r="182" spans="2:4" x14ac:dyDescent="0.3">
      <c r="B182" s="60">
        <v>39904</v>
      </c>
      <c r="C182" s="61">
        <v>7961</v>
      </c>
      <c r="D182" s="62">
        <f t="shared" si="3"/>
        <v>1.8682021753039027E-2</v>
      </c>
    </row>
    <row r="183" spans="2:4" x14ac:dyDescent="0.3">
      <c r="B183" s="60">
        <v>39905</v>
      </c>
      <c r="C183" s="61">
        <v>8334.7000000000007</v>
      </c>
      <c r="D183" s="62">
        <f t="shared" si="3"/>
        <v>4.6941339027760424E-2</v>
      </c>
    </row>
    <row r="184" spans="2:4" x14ac:dyDescent="0.3">
      <c r="B184" s="60">
        <v>39906</v>
      </c>
      <c r="C184" s="61">
        <v>8319.9</v>
      </c>
      <c r="D184" s="62">
        <f t="shared" si="3"/>
        <v>-1.7757087837595943E-3</v>
      </c>
    </row>
    <row r="185" spans="2:4" x14ac:dyDescent="0.3">
      <c r="B185" s="60">
        <v>39909</v>
      </c>
      <c r="C185" s="61">
        <v>8321.1</v>
      </c>
      <c r="D185" s="62">
        <f t="shared" si="3"/>
        <v>1.442325027945922E-4</v>
      </c>
    </row>
    <row r="186" spans="2:4" x14ac:dyDescent="0.3">
      <c r="B186" s="60">
        <v>39910</v>
      </c>
      <c r="C186" s="61">
        <v>8346</v>
      </c>
      <c r="D186" s="62">
        <f t="shared" si="3"/>
        <v>2.9923928326783282E-3</v>
      </c>
    </row>
    <row r="187" spans="2:4" x14ac:dyDescent="0.3">
      <c r="B187" s="60">
        <v>39911</v>
      </c>
      <c r="C187" s="61">
        <v>8404.7000000000007</v>
      </c>
      <c r="D187" s="62">
        <f t="shared" si="3"/>
        <v>7.0333093697580546E-3</v>
      </c>
    </row>
    <row r="188" spans="2:4" x14ac:dyDescent="0.3">
      <c r="B188" s="60">
        <v>39912</v>
      </c>
      <c r="C188" s="61">
        <v>8704.7999999999993</v>
      </c>
      <c r="D188" s="62">
        <f t="shared" si="3"/>
        <v>3.5706212000428159E-2</v>
      </c>
    </row>
    <row r="189" spans="2:4" x14ac:dyDescent="0.3">
      <c r="B189" s="60">
        <v>39917</v>
      </c>
      <c r="C189" s="61">
        <v>8834.7999999999993</v>
      </c>
      <c r="D189" s="62">
        <f t="shared" si="3"/>
        <v>1.4934289127837517E-2</v>
      </c>
    </row>
    <row r="190" spans="2:4" x14ac:dyDescent="0.3">
      <c r="B190" s="60">
        <v>39918</v>
      </c>
      <c r="C190" s="61">
        <v>8711.9</v>
      </c>
      <c r="D190" s="62">
        <f t="shared" si="3"/>
        <v>-1.391089781319324E-2</v>
      </c>
    </row>
    <row r="191" spans="2:4" x14ac:dyDescent="0.3">
      <c r="B191" s="60">
        <v>39919</v>
      </c>
      <c r="C191" s="61">
        <v>8874.5</v>
      </c>
      <c r="D191" s="62">
        <f t="shared" si="3"/>
        <v>1.8664126080418779E-2</v>
      </c>
    </row>
    <row r="192" spans="2:4" x14ac:dyDescent="0.3">
      <c r="B192" s="60">
        <v>39920</v>
      </c>
      <c r="C192" s="61">
        <v>9030.9</v>
      </c>
      <c r="D192" s="62">
        <f t="shared" si="3"/>
        <v>1.7623528086089316E-2</v>
      </c>
    </row>
    <row r="193" spans="2:4" x14ac:dyDescent="0.3">
      <c r="B193" s="60">
        <v>39923</v>
      </c>
      <c r="C193" s="61">
        <v>8718.2000000000007</v>
      </c>
      <c r="D193" s="62">
        <f t="shared" si="3"/>
        <v>-3.4625563343631191E-2</v>
      </c>
    </row>
    <row r="194" spans="2:4" x14ac:dyDescent="0.3">
      <c r="B194" s="60">
        <v>39924</v>
      </c>
      <c r="C194" s="61">
        <v>8615.7999999999993</v>
      </c>
      <c r="D194" s="62">
        <f t="shared" si="3"/>
        <v>-1.1745543804914025E-2</v>
      </c>
    </row>
    <row r="195" spans="2:4" x14ac:dyDescent="0.3">
      <c r="B195" s="60">
        <v>39925</v>
      </c>
      <c r="C195" s="61">
        <v>8834.1</v>
      </c>
      <c r="D195" s="62">
        <f t="shared" si="3"/>
        <v>2.5337171243529459E-2</v>
      </c>
    </row>
    <row r="196" spans="2:4" x14ac:dyDescent="0.3">
      <c r="B196" s="60">
        <v>39926</v>
      </c>
      <c r="C196" s="61">
        <v>8769.2000000000007</v>
      </c>
      <c r="D196" s="62">
        <f t="shared" si="3"/>
        <v>-7.3465321877723404E-3</v>
      </c>
    </row>
    <row r="197" spans="2:4" x14ac:dyDescent="0.3">
      <c r="B197" s="60">
        <v>39927</v>
      </c>
      <c r="C197" s="61">
        <v>8888.2000000000007</v>
      </c>
      <c r="D197" s="62">
        <f t="shared" si="3"/>
        <v>1.3570223053414222E-2</v>
      </c>
    </row>
    <row r="198" spans="2:4" x14ac:dyDescent="0.3">
      <c r="B198" s="60">
        <v>39930</v>
      </c>
      <c r="C198" s="61">
        <v>8777</v>
      </c>
      <c r="D198" s="62">
        <f t="shared" si="3"/>
        <v>-1.2510969600144093E-2</v>
      </c>
    </row>
    <row r="199" spans="2:4" x14ac:dyDescent="0.3">
      <c r="B199" s="60">
        <v>39931</v>
      </c>
      <c r="C199" s="61">
        <v>8656.2999999999993</v>
      </c>
      <c r="D199" s="62">
        <f t="shared" si="3"/>
        <v>-1.3751851429873617E-2</v>
      </c>
    </row>
    <row r="200" spans="2:4" x14ac:dyDescent="0.3">
      <c r="B200" s="60">
        <v>39932</v>
      </c>
      <c r="C200" s="61">
        <v>8891.2999999999993</v>
      </c>
      <c r="D200" s="62">
        <f t="shared" si="3"/>
        <v>2.7147857629703225E-2</v>
      </c>
    </row>
    <row r="201" spans="2:4" x14ac:dyDescent="0.3">
      <c r="B201" s="60">
        <v>39933</v>
      </c>
      <c r="C201" s="61">
        <v>9038</v>
      </c>
      <c r="D201" s="62">
        <f t="shared" si="3"/>
        <v>1.6499274571772488E-2</v>
      </c>
    </row>
    <row r="202" spans="2:4" x14ac:dyDescent="0.3">
      <c r="B202" s="60">
        <v>39937</v>
      </c>
      <c r="C202" s="61">
        <v>9074.7000000000007</v>
      </c>
      <c r="D202" s="62">
        <f t="shared" si="3"/>
        <v>4.0606328833813592E-3</v>
      </c>
    </row>
    <row r="203" spans="2:4" x14ac:dyDescent="0.3">
      <c r="B203" s="60">
        <v>39938</v>
      </c>
      <c r="C203" s="61">
        <v>9136.7000000000007</v>
      </c>
      <c r="D203" s="62">
        <f t="shared" si="3"/>
        <v>6.8321817801139427E-3</v>
      </c>
    </row>
    <row r="204" spans="2:4" x14ac:dyDescent="0.3">
      <c r="B204" s="60">
        <v>39939</v>
      </c>
      <c r="C204" s="61">
        <v>9229</v>
      </c>
      <c r="D204" s="62">
        <f t="shared" si="3"/>
        <v>1.0102115643503591E-2</v>
      </c>
    </row>
    <row r="205" spans="2:4" x14ac:dyDescent="0.3">
      <c r="B205" s="60">
        <v>39940</v>
      </c>
      <c r="C205" s="61">
        <v>9228.9</v>
      </c>
      <c r="D205" s="62">
        <f t="shared" si="3"/>
        <v>-1.0835410120312472E-5</v>
      </c>
    </row>
    <row r="206" spans="2:4" x14ac:dyDescent="0.3">
      <c r="B206" s="60">
        <v>39941</v>
      </c>
      <c r="C206" s="61">
        <v>9408.1</v>
      </c>
      <c r="D206" s="62">
        <f t="shared" si="3"/>
        <v>1.9417265329562651E-2</v>
      </c>
    </row>
    <row r="207" spans="2:4" x14ac:dyDescent="0.3">
      <c r="B207" s="60">
        <v>39944</v>
      </c>
      <c r="C207" s="61">
        <v>9316.7999999999993</v>
      </c>
      <c r="D207" s="62">
        <f t="shared" si="3"/>
        <v>-9.7044036521721794E-3</v>
      </c>
    </row>
    <row r="208" spans="2:4" x14ac:dyDescent="0.3">
      <c r="B208" s="60">
        <v>39945</v>
      </c>
      <c r="C208" s="61">
        <v>9269</v>
      </c>
      <c r="D208" s="62">
        <f t="shared" si="3"/>
        <v>-5.1305169156791253E-3</v>
      </c>
    </row>
    <row r="209" spans="2:4" x14ac:dyDescent="0.3">
      <c r="B209" s="60">
        <v>39946</v>
      </c>
      <c r="C209" s="61">
        <v>9000.6</v>
      </c>
      <c r="D209" s="62">
        <f t="shared" si="3"/>
        <v>-2.8956737512137194E-2</v>
      </c>
    </row>
    <row r="210" spans="2:4" x14ac:dyDescent="0.3">
      <c r="B210" s="60">
        <v>39947</v>
      </c>
      <c r="C210" s="61">
        <v>8984.2000000000007</v>
      </c>
      <c r="D210" s="62">
        <f t="shared" si="3"/>
        <v>-1.8221007488389259E-3</v>
      </c>
    </row>
    <row r="211" spans="2:4" x14ac:dyDescent="0.3">
      <c r="B211" s="60">
        <v>39948</v>
      </c>
      <c r="C211" s="61">
        <v>8978.6</v>
      </c>
      <c r="D211" s="62">
        <f t="shared" si="3"/>
        <v>-6.2331648894730339E-4</v>
      </c>
    </row>
    <row r="212" spans="2:4" x14ac:dyDescent="0.3">
      <c r="B212" s="60">
        <v>39951</v>
      </c>
      <c r="C212" s="61">
        <v>9159.2999999999993</v>
      </c>
      <c r="D212" s="62">
        <f t="shared" si="3"/>
        <v>2.0125632058449971E-2</v>
      </c>
    </row>
    <row r="213" spans="2:4" x14ac:dyDescent="0.3">
      <c r="B213" s="60">
        <v>39952</v>
      </c>
      <c r="C213" s="61">
        <v>9341.6</v>
      </c>
      <c r="D213" s="62">
        <f t="shared" si="3"/>
        <v>1.9903267716965392E-2</v>
      </c>
    </row>
    <row r="214" spans="2:4" x14ac:dyDescent="0.3">
      <c r="B214" s="60">
        <v>39953</v>
      </c>
      <c r="C214" s="61">
        <v>9389.4</v>
      </c>
      <c r="D214" s="62">
        <f t="shared" si="3"/>
        <v>5.1168964631325758E-3</v>
      </c>
    </row>
    <row r="215" spans="2:4" x14ac:dyDescent="0.3">
      <c r="B215" s="60">
        <v>39954</v>
      </c>
      <c r="C215" s="61">
        <v>9225.2999999999993</v>
      </c>
      <c r="D215" s="62">
        <f t="shared" si="3"/>
        <v>-1.7477155089782134E-2</v>
      </c>
    </row>
    <row r="216" spans="2:4" x14ac:dyDescent="0.3">
      <c r="B216" s="60">
        <v>39955</v>
      </c>
      <c r="C216" s="61">
        <v>9308.6</v>
      </c>
      <c r="D216" s="62">
        <f t="shared" si="3"/>
        <v>9.0295166552850428E-3</v>
      </c>
    </row>
    <row r="217" spans="2:4" x14ac:dyDescent="0.3">
      <c r="B217" s="60">
        <v>39958</v>
      </c>
      <c r="C217" s="61">
        <v>9347.4</v>
      </c>
      <c r="D217" s="62">
        <f t="shared" si="3"/>
        <v>4.1681885568183473E-3</v>
      </c>
    </row>
    <row r="218" spans="2:4" x14ac:dyDescent="0.3">
      <c r="B218" s="60">
        <v>39959</v>
      </c>
      <c r="C218" s="61">
        <v>9405.7000000000007</v>
      </c>
      <c r="D218" s="62">
        <f t="shared" si="3"/>
        <v>6.2370284785075092E-3</v>
      </c>
    </row>
    <row r="219" spans="2:4" x14ac:dyDescent="0.3">
      <c r="B219" s="60">
        <v>39960</v>
      </c>
      <c r="C219" s="61">
        <v>9510.7999999999993</v>
      </c>
      <c r="D219" s="62">
        <f t="shared" si="3"/>
        <v>1.117407529476791E-2</v>
      </c>
    </row>
    <row r="220" spans="2:4" x14ac:dyDescent="0.3">
      <c r="B220" s="60">
        <v>39961</v>
      </c>
      <c r="C220" s="61">
        <v>9435.5</v>
      </c>
      <c r="D220" s="62">
        <f t="shared" si="3"/>
        <v>-7.9173150523614497E-3</v>
      </c>
    </row>
    <row r="221" spans="2:4" x14ac:dyDescent="0.3">
      <c r="B221" s="60">
        <v>39962</v>
      </c>
      <c r="C221" s="61">
        <v>9424.2999999999993</v>
      </c>
      <c r="D221" s="62">
        <f t="shared" si="3"/>
        <v>-1.1870065179376533E-3</v>
      </c>
    </row>
    <row r="222" spans="2:4" x14ac:dyDescent="0.3">
      <c r="B222" s="60">
        <v>39965</v>
      </c>
      <c r="C222" s="61">
        <v>9630.9</v>
      </c>
      <c r="D222" s="62">
        <f t="shared" si="3"/>
        <v>2.192205256623838E-2</v>
      </c>
    </row>
    <row r="223" spans="2:4" x14ac:dyDescent="0.3">
      <c r="B223" s="60">
        <v>39966</v>
      </c>
      <c r="C223" s="61">
        <v>9664.7999999999993</v>
      </c>
      <c r="D223" s="62">
        <f t="shared" ref="D223:D286" si="4">(C223-C222)/C222</f>
        <v>3.5199202566737935E-3</v>
      </c>
    </row>
    <row r="224" spans="2:4" x14ac:dyDescent="0.3">
      <c r="B224" s="60">
        <v>39967</v>
      </c>
      <c r="C224" s="61">
        <v>9464.7999999999993</v>
      </c>
      <c r="D224" s="62">
        <f t="shared" si="4"/>
        <v>-2.0693651187815579E-2</v>
      </c>
    </row>
    <row r="225" spans="2:4" x14ac:dyDescent="0.3">
      <c r="B225" s="60">
        <v>39968</v>
      </c>
      <c r="C225" s="61">
        <v>9454.6</v>
      </c>
      <c r="D225" s="62">
        <f t="shared" si="4"/>
        <v>-1.0776772884793034E-3</v>
      </c>
    </row>
    <row r="226" spans="2:4" x14ac:dyDescent="0.3">
      <c r="B226" s="60">
        <v>39969</v>
      </c>
      <c r="C226" s="61">
        <v>9519</v>
      </c>
      <c r="D226" s="62">
        <f t="shared" si="4"/>
        <v>6.8114991644278589E-3</v>
      </c>
    </row>
    <row r="227" spans="2:4" x14ac:dyDescent="0.3">
      <c r="B227" s="60">
        <v>39972</v>
      </c>
      <c r="C227" s="61">
        <v>9396.2000000000007</v>
      </c>
      <c r="D227" s="62">
        <f t="shared" si="4"/>
        <v>-1.2900514759953701E-2</v>
      </c>
    </row>
    <row r="228" spans="2:4" x14ac:dyDescent="0.3">
      <c r="B228" s="60">
        <v>39973</v>
      </c>
      <c r="C228" s="61">
        <v>9497.7000000000007</v>
      </c>
      <c r="D228" s="62">
        <f t="shared" si="4"/>
        <v>1.0802239203082096E-2</v>
      </c>
    </row>
    <row r="229" spans="2:4" x14ac:dyDescent="0.3">
      <c r="B229" s="60">
        <v>39974</v>
      </c>
      <c r="C229" s="61">
        <v>9627.6</v>
      </c>
      <c r="D229" s="62">
        <f t="shared" si="4"/>
        <v>1.3676995483116926E-2</v>
      </c>
    </row>
    <row r="230" spans="2:4" x14ac:dyDescent="0.3">
      <c r="B230" s="60">
        <v>39975</v>
      </c>
      <c r="C230" s="61">
        <v>9708.4</v>
      </c>
      <c r="D230" s="62">
        <f t="shared" si="4"/>
        <v>8.3925381195728184E-3</v>
      </c>
    </row>
    <row r="231" spans="2:4" x14ac:dyDescent="0.3">
      <c r="B231" s="60">
        <v>39976</v>
      </c>
      <c r="C231" s="61">
        <v>9714.4</v>
      </c>
      <c r="D231" s="62">
        <f t="shared" si="4"/>
        <v>6.1802150714844874E-4</v>
      </c>
    </row>
    <row r="232" spans="2:4" x14ac:dyDescent="0.3">
      <c r="B232" s="60">
        <v>39979</v>
      </c>
      <c r="C232" s="61">
        <v>9518.7000000000007</v>
      </c>
      <c r="D232" s="62">
        <f t="shared" si="4"/>
        <v>-2.0145351231161873E-2</v>
      </c>
    </row>
    <row r="233" spans="2:4" x14ac:dyDescent="0.3">
      <c r="B233" s="60">
        <v>39980</v>
      </c>
      <c r="C233" s="61">
        <v>9497.9</v>
      </c>
      <c r="D233" s="62">
        <f t="shared" si="4"/>
        <v>-2.1851723449631873E-3</v>
      </c>
    </row>
    <row r="234" spans="2:4" x14ac:dyDescent="0.3">
      <c r="B234" s="60">
        <v>39981</v>
      </c>
      <c r="C234" s="61">
        <v>9283.2000000000007</v>
      </c>
      <c r="D234" s="62">
        <f t="shared" si="4"/>
        <v>-2.2604996894050149E-2</v>
      </c>
    </row>
    <row r="235" spans="2:4" x14ac:dyDescent="0.3">
      <c r="B235" s="60">
        <v>39982</v>
      </c>
      <c r="C235" s="61">
        <v>9384</v>
      </c>
      <c r="D235" s="62">
        <f t="shared" si="4"/>
        <v>1.0858324715615226E-2</v>
      </c>
    </row>
    <row r="236" spans="2:4" x14ac:dyDescent="0.3">
      <c r="B236" s="60">
        <v>39983</v>
      </c>
      <c r="C236" s="61">
        <v>9580.9</v>
      </c>
      <c r="D236" s="62">
        <f t="shared" si="4"/>
        <v>2.0982523444160232E-2</v>
      </c>
    </row>
    <row r="237" spans="2:4" x14ac:dyDescent="0.3">
      <c r="B237" s="60">
        <v>39986</v>
      </c>
      <c r="C237" s="61">
        <v>9338.5</v>
      </c>
      <c r="D237" s="62">
        <f t="shared" si="4"/>
        <v>-2.5300337129079694E-2</v>
      </c>
    </row>
    <row r="238" spans="2:4" x14ac:dyDescent="0.3">
      <c r="B238" s="60">
        <v>39987</v>
      </c>
      <c r="C238" s="61">
        <v>9348.7000000000007</v>
      </c>
      <c r="D238" s="62">
        <f t="shared" si="4"/>
        <v>1.0922525030787307E-3</v>
      </c>
    </row>
    <row r="239" spans="2:4" x14ac:dyDescent="0.3">
      <c r="B239" s="60">
        <v>39988</v>
      </c>
      <c r="C239" s="61">
        <v>9617.6</v>
      </c>
      <c r="D239" s="62">
        <f t="shared" si="4"/>
        <v>2.8763357472161865E-2</v>
      </c>
    </row>
    <row r="240" spans="2:4" x14ac:dyDescent="0.3">
      <c r="B240" s="60">
        <v>39989</v>
      </c>
      <c r="C240" s="61">
        <v>9667.2000000000007</v>
      </c>
      <c r="D240" s="62">
        <f t="shared" si="4"/>
        <v>5.1572117784062926E-3</v>
      </c>
    </row>
    <row r="241" spans="2:4" x14ac:dyDescent="0.3">
      <c r="B241" s="60">
        <v>39990</v>
      </c>
      <c r="C241" s="61">
        <v>9686.9</v>
      </c>
      <c r="D241" s="62">
        <f t="shared" si="4"/>
        <v>2.0378186031114395E-3</v>
      </c>
    </row>
    <row r="242" spans="2:4" x14ac:dyDescent="0.3">
      <c r="B242" s="60">
        <v>39993</v>
      </c>
      <c r="C242" s="61">
        <v>9845.7000000000007</v>
      </c>
      <c r="D242" s="62">
        <f t="shared" si="4"/>
        <v>1.6393273389835872E-2</v>
      </c>
    </row>
    <row r="243" spans="2:4" x14ac:dyDescent="0.3">
      <c r="B243" s="60">
        <v>39994</v>
      </c>
      <c r="C243" s="61">
        <v>9787.7999999999993</v>
      </c>
      <c r="D243" s="62">
        <f t="shared" si="4"/>
        <v>-5.8807398153510109E-3</v>
      </c>
    </row>
    <row r="244" spans="2:4" x14ac:dyDescent="0.3">
      <c r="B244" s="60">
        <v>39995</v>
      </c>
      <c r="C244" s="61">
        <v>9903.7000000000007</v>
      </c>
      <c r="D244" s="62">
        <f t="shared" si="4"/>
        <v>1.184127178732723E-2</v>
      </c>
    </row>
    <row r="245" spans="2:4" x14ac:dyDescent="0.3">
      <c r="B245" s="60">
        <v>39996</v>
      </c>
      <c r="C245" s="61">
        <v>9643.5</v>
      </c>
      <c r="D245" s="62">
        <f t="shared" si="4"/>
        <v>-2.6273009077415584E-2</v>
      </c>
    </row>
    <row r="246" spans="2:4" x14ac:dyDescent="0.3">
      <c r="B246" s="60">
        <v>39997</v>
      </c>
      <c r="C246" s="61">
        <v>9707.7999999999993</v>
      </c>
      <c r="D246" s="62">
        <f t="shared" si="4"/>
        <v>6.6677036345724342E-3</v>
      </c>
    </row>
    <row r="247" spans="2:4" x14ac:dyDescent="0.3">
      <c r="B247" s="60">
        <v>40000</v>
      </c>
      <c r="C247" s="61">
        <v>9569</v>
      </c>
      <c r="D247" s="62">
        <f t="shared" si="4"/>
        <v>-1.4297781165660529E-2</v>
      </c>
    </row>
    <row r="248" spans="2:4" x14ac:dyDescent="0.3">
      <c r="B248" s="60">
        <v>40001</v>
      </c>
      <c r="C248" s="61">
        <v>9520</v>
      </c>
      <c r="D248" s="62">
        <f t="shared" si="4"/>
        <v>-5.1207022677395757E-3</v>
      </c>
    </row>
    <row r="249" spans="2:4" x14ac:dyDescent="0.3">
      <c r="B249" s="60">
        <v>40002</v>
      </c>
      <c r="C249" s="61">
        <v>9360.6</v>
      </c>
      <c r="D249" s="62">
        <f t="shared" si="4"/>
        <v>-1.674369747899156E-2</v>
      </c>
    </row>
    <row r="250" spans="2:4" x14ac:dyDescent="0.3">
      <c r="B250" s="60">
        <v>40003</v>
      </c>
      <c r="C250" s="61">
        <v>9443.1</v>
      </c>
      <c r="D250" s="62">
        <f t="shared" si="4"/>
        <v>8.8135375937439912E-3</v>
      </c>
    </row>
    <row r="251" spans="2:4" x14ac:dyDescent="0.3">
      <c r="B251" s="60">
        <v>40004</v>
      </c>
      <c r="C251" s="61">
        <v>9344.9</v>
      </c>
      <c r="D251" s="62">
        <f t="shared" si="4"/>
        <v>-1.0399127405195404E-2</v>
      </c>
    </row>
    <row r="252" spans="2:4" x14ac:dyDescent="0.3">
      <c r="B252" s="60">
        <v>40007</v>
      </c>
      <c r="C252" s="61">
        <v>9567.4</v>
      </c>
      <c r="D252" s="62">
        <f t="shared" si="4"/>
        <v>2.3809778595811619E-2</v>
      </c>
    </row>
    <row r="253" spans="2:4" x14ac:dyDescent="0.3">
      <c r="B253" s="60">
        <v>40008</v>
      </c>
      <c r="C253" s="61">
        <v>9634</v>
      </c>
      <c r="D253" s="62">
        <f t="shared" si="4"/>
        <v>6.9611388674039303E-3</v>
      </c>
    </row>
    <row r="254" spans="2:4" x14ac:dyDescent="0.3">
      <c r="B254" s="60">
        <v>40009</v>
      </c>
      <c r="C254" s="61">
        <v>9905.2999999999993</v>
      </c>
      <c r="D254" s="62">
        <f t="shared" si="4"/>
        <v>2.8160680921735445E-2</v>
      </c>
    </row>
    <row r="255" spans="2:4" x14ac:dyDescent="0.3">
      <c r="B255" s="60">
        <v>40010</v>
      </c>
      <c r="C255" s="61">
        <v>9997.6</v>
      </c>
      <c r="D255" s="62">
        <f t="shared" si="4"/>
        <v>9.3182437684876888E-3</v>
      </c>
    </row>
    <row r="256" spans="2:4" x14ac:dyDescent="0.3">
      <c r="B256" s="60">
        <v>40011</v>
      </c>
      <c r="C256" s="61">
        <v>10041.9</v>
      </c>
      <c r="D256" s="62">
        <f t="shared" si="4"/>
        <v>4.4310634552291823E-3</v>
      </c>
    </row>
    <row r="257" spans="2:4" x14ac:dyDescent="0.3">
      <c r="B257" s="60">
        <v>40014</v>
      </c>
      <c r="C257" s="61">
        <v>10142.799999999999</v>
      </c>
      <c r="D257" s="62">
        <f t="shared" si="4"/>
        <v>1.0047899301924899E-2</v>
      </c>
    </row>
    <row r="258" spans="2:4" x14ac:dyDescent="0.3">
      <c r="B258" s="60">
        <v>40015</v>
      </c>
      <c r="C258" s="61">
        <v>10122.200000000001</v>
      </c>
      <c r="D258" s="62">
        <f t="shared" si="4"/>
        <v>-2.0309973577314496E-3</v>
      </c>
    </row>
    <row r="259" spans="2:4" x14ac:dyDescent="0.3">
      <c r="B259" s="60">
        <v>40016</v>
      </c>
      <c r="C259" s="61">
        <v>10153.4</v>
      </c>
      <c r="D259" s="62">
        <f t="shared" si="4"/>
        <v>3.0823338799864561E-3</v>
      </c>
    </row>
    <row r="260" spans="2:4" x14ac:dyDescent="0.3">
      <c r="B260" s="60">
        <v>40017</v>
      </c>
      <c r="C260" s="61">
        <v>10369.799999999999</v>
      </c>
      <c r="D260" s="62">
        <f t="shared" si="4"/>
        <v>2.1313057694959288E-2</v>
      </c>
    </row>
    <row r="261" spans="2:4" x14ac:dyDescent="0.3">
      <c r="B261" s="60">
        <v>40018</v>
      </c>
      <c r="C261" s="61">
        <v>10438.6</v>
      </c>
      <c r="D261" s="62">
        <f t="shared" si="4"/>
        <v>6.634650620069924E-3</v>
      </c>
    </row>
    <row r="262" spans="2:4" x14ac:dyDescent="0.3">
      <c r="B262" s="60">
        <v>40021</v>
      </c>
      <c r="C262" s="61">
        <v>10591.7</v>
      </c>
      <c r="D262" s="62">
        <f t="shared" si="4"/>
        <v>1.4666717759086501E-2</v>
      </c>
    </row>
    <row r="263" spans="2:4" x14ac:dyDescent="0.3">
      <c r="B263" s="60">
        <v>40022</v>
      </c>
      <c r="C263" s="61">
        <v>10664</v>
      </c>
      <c r="D263" s="62">
        <f t="shared" si="4"/>
        <v>6.8260996818262669E-3</v>
      </c>
    </row>
    <row r="264" spans="2:4" x14ac:dyDescent="0.3">
      <c r="B264" s="60">
        <v>40023</v>
      </c>
      <c r="C264" s="61">
        <v>10661.6</v>
      </c>
      <c r="D264" s="62">
        <f t="shared" si="4"/>
        <v>-2.2505626406598239E-4</v>
      </c>
    </row>
    <row r="265" spans="2:4" x14ac:dyDescent="0.3">
      <c r="B265" s="60">
        <v>40024</v>
      </c>
      <c r="C265" s="61">
        <v>10874.4</v>
      </c>
      <c r="D265" s="62">
        <f t="shared" si="4"/>
        <v>1.9959480753357777E-2</v>
      </c>
    </row>
    <row r="266" spans="2:4" x14ac:dyDescent="0.3">
      <c r="B266" s="60">
        <v>40025</v>
      </c>
      <c r="C266" s="61">
        <v>10855.1</v>
      </c>
      <c r="D266" s="62">
        <f t="shared" si="4"/>
        <v>-1.7748105642609497E-3</v>
      </c>
    </row>
    <row r="267" spans="2:4" x14ac:dyDescent="0.3">
      <c r="B267" s="60">
        <v>40028</v>
      </c>
      <c r="C267" s="61">
        <v>10901</v>
      </c>
      <c r="D267" s="62">
        <f t="shared" si="4"/>
        <v>4.2284271909056237E-3</v>
      </c>
    </row>
    <row r="268" spans="2:4" x14ac:dyDescent="0.3">
      <c r="B268" s="60">
        <v>40029</v>
      </c>
      <c r="C268" s="61">
        <v>10876.8</v>
      </c>
      <c r="D268" s="62">
        <f t="shared" si="4"/>
        <v>-2.2199798183653542E-3</v>
      </c>
    </row>
    <row r="269" spans="2:4" x14ac:dyDescent="0.3">
      <c r="B269" s="60">
        <v>40030</v>
      </c>
      <c r="C269" s="61">
        <v>10704.4</v>
      </c>
      <c r="D269" s="62">
        <f t="shared" si="4"/>
        <v>-1.5850250073551012E-2</v>
      </c>
    </row>
    <row r="270" spans="2:4" x14ac:dyDescent="0.3">
      <c r="B270" s="60">
        <v>40031</v>
      </c>
      <c r="C270" s="61">
        <v>10776</v>
      </c>
      <c r="D270" s="62">
        <f t="shared" si="4"/>
        <v>6.6888382347446255E-3</v>
      </c>
    </row>
    <row r="271" spans="2:4" x14ac:dyDescent="0.3">
      <c r="B271" s="60">
        <v>40032</v>
      </c>
      <c r="C271" s="61">
        <v>10947.6</v>
      </c>
      <c r="D271" s="62">
        <f t="shared" si="4"/>
        <v>1.5924276169265068E-2</v>
      </c>
    </row>
    <row r="272" spans="2:4" x14ac:dyDescent="0.3">
      <c r="B272" s="60">
        <v>40035</v>
      </c>
      <c r="C272" s="61">
        <v>10923</v>
      </c>
      <c r="D272" s="62">
        <f t="shared" si="4"/>
        <v>-2.2470678504878114E-3</v>
      </c>
    </row>
    <row r="273" spans="2:4" x14ac:dyDescent="0.3">
      <c r="B273" s="60">
        <v>40036</v>
      </c>
      <c r="C273" s="61">
        <v>10831.9</v>
      </c>
      <c r="D273" s="62">
        <f t="shared" si="4"/>
        <v>-8.3401995788703071E-3</v>
      </c>
    </row>
    <row r="274" spans="2:4" x14ac:dyDescent="0.3">
      <c r="B274" s="60">
        <v>40037</v>
      </c>
      <c r="C274" s="61">
        <v>10933.8</v>
      </c>
      <c r="D274" s="62">
        <f t="shared" si="4"/>
        <v>9.4073985173422619E-3</v>
      </c>
    </row>
    <row r="275" spans="2:4" x14ac:dyDescent="0.3">
      <c r="B275" s="60">
        <v>40038</v>
      </c>
      <c r="C275" s="61">
        <v>11046.8</v>
      </c>
      <c r="D275" s="62">
        <f t="shared" si="4"/>
        <v>1.0334924728822551E-2</v>
      </c>
    </row>
    <row r="276" spans="2:4" x14ac:dyDescent="0.3">
      <c r="B276" s="60">
        <v>40039</v>
      </c>
      <c r="C276" s="61">
        <v>10901.9</v>
      </c>
      <c r="D276" s="62">
        <f t="shared" si="4"/>
        <v>-1.3116920737227039E-2</v>
      </c>
    </row>
    <row r="277" spans="2:4" x14ac:dyDescent="0.3">
      <c r="B277" s="60">
        <v>40042</v>
      </c>
      <c r="C277" s="61">
        <v>10598.5</v>
      </c>
      <c r="D277" s="62">
        <f t="shared" si="4"/>
        <v>-2.7830011282436975E-2</v>
      </c>
    </row>
    <row r="278" spans="2:4" x14ac:dyDescent="0.3">
      <c r="B278" s="60">
        <v>40043</v>
      </c>
      <c r="C278" s="61">
        <v>10708.3</v>
      </c>
      <c r="D278" s="62">
        <f t="shared" si="4"/>
        <v>1.0359956597631672E-2</v>
      </c>
    </row>
    <row r="279" spans="2:4" x14ac:dyDescent="0.3">
      <c r="B279" s="60">
        <v>40044</v>
      </c>
      <c r="C279" s="61">
        <v>10695.5</v>
      </c>
      <c r="D279" s="62">
        <f t="shared" si="4"/>
        <v>-1.1953344601850222E-3</v>
      </c>
    </row>
    <row r="280" spans="2:4" x14ac:dyDescent="0.3">
      <c r="B280" s="60">
        <v>40045</v>
      </c>
      <c r="C280" s="61">
        <v>10892.5</v>
      </c>
      <c r="D280" s="62">
        <f t="shared" si="4"/>
        <v>1.8418961245383572E-2</v>
      </c>
    </row>
    <row r="281" spans="2:4" x14ac:dyDescent="0.3">
      <c r="B281" s="60">
        <v>40046</v>
      </c>
      <c r="C281" s="61">
        <v>11161</v>
      </c>
      <c r="D281" s="62">
        <f t="shared" si="4"/>
        <v>2.464998852421391E-2</v>
      </c>
    </row>
    <row r="282" spans="2:4" x14ac:dyDescent="0.3">
      <c r="B282" s="60">
        <v>40049</v>
      </c>
      <c r="C282" s="61">
        <v>11303.8</v>
      </c>
      <c r="D282" s="62">
        <f t="shared" si="4"/>
        <v>1.2794552459456973E-2</v>
      </c>
    </row>
    <row r="283" spans="2:4" x14ac:dyDescent="0.3">
      <c r="B283" s="60">
        <v>40050</v>
      </c>
      <c r="C283" s="61">
        <v>11427.8</v>
      </c>
      <c r="D283" s="62">
        <f t="shared" si="4"/>
        <v>1.0969762380792301E-2</v>
      </c>
    </row>
    <row r="284" spans="2:4" x14ac:dyDescent="0.3">
      <c r="B284" s="60">
        <v>40051</v>
      </c>
      <c r="C284" s="61">
        <v>11376.4</v>
      </c>
      <c r="D284" s="62">
        <f t="shared" si="4"/>
        <v>-4.4978036017430858E-3</v>
      </c>
    </row>
    <row r="285" spans="2:4" x14ac:dyDescent="0.3">
      <c r="B285" s="60">
        <v>40052</v>
      </c>
      <c r="C285" s="61">
        <v>11356.9</v>
      </c>
      <c r="D285" s="62">
        <f t="shared" si="4"/>
        <v>-1.714074751239408E-3</v>
      </c>
    </row>
    <row r="286" spans="2:4" x14ac:dyDescent="0.3">
      <c r="B286" s="60">
        <v>40053</v>
      </c>
      <c r="C286" s="61">
        <v>11442.7</v>
      </c>
      <c r="D286" s="62">
        <f t="shared" si="4"/>
        <v>7.5548785319938623E-3</v>
      </c>
    </row>
    <row r="287" spans="2:4" x14ac:dyDescent="0.3">
      <c r="B287" s="60">
        <v>40056</v>
      </c>
      <c r="C287" s="61">
        <v>11365.1</v>
      </c>
      <c r="D287" s="62">
        <f t="shared" ref="D287:D350" si="5">(C287-C286)/C286</f>
        <v>-6.7816162269394775E-3</v>
      </c>
    </row>
    <row r="288" spans="2:4" x14ac:dyDescent="0.3">
      <c r="B288" s="60">
        <v>40057</v>
      </c>
      <c r="C288" s="61">
        <v>11173</v>
      </c>
      <c r="D288" s="62">
        <f t="shared" si="5"/>
        <v>-1.6902622942165081E-2</v>
      </c>
    </row>
    <row r="289" spans="2:4" x14ac:dyDescent="0.3">
      <c r="B289" s="60">
        <v>40058</v>
      </c>
      <c r="C289" s="61">
        <v>10999.7</v>
      </c>
      <c r="D289" s="62">
        <f t="shared" si="5"/>
        <v>-1.5510605924997697E-2</v>
      </c>
    </row>
    <row r="290" spans="2:4" x14ac:dyDescent="0.3">
      <c r="B290" s="60">
        <v>40059</v>
      </c>
      <c r="C290" s="61">
        <v>11018.1</v>
      </c>
      <c r="D290" s="62">
        <f t="shared" si="5"/>
        <v>1.6727728938061616E-3</v>
      </c>
    </row>
    <row r="291" spans="2:4" x14ac:dyDescent="0.3">
      <c r="B291" s="60">
        <v>40060</v>
      </c>
      <c r="C291" s="61">
        <v>11222.7</v>
      </c>
      <c r="D291" s="62">
        <f t="shared" si="5"/>
        <v>1.8569444822610102E-2</v>
      </c>
    </row>
    <row r="292" spans="2:4" x14ac:dyDescent="0.3">
      <c r="B292" s="60">
        <v>40063</v>
      </c>
      <c r="C292" s="61">
        <v>11388.6</v>
      </c>
      <c r="D292" s="62">
        <f t="shared" si="5"/>
        <v>1.4782538961212508E-2</v>
      </c>
    </row>
    <row r="293" spans="2:4" x14ac:dyDescent="0.3">
      <c r="B293" s="60">
        <v>40064</v>
      </c>
      <c r="C293" s="61">
        <v>11366.6</v>
      </c>
      <c r="D293" s="62">
        <f t="shared" si="5"/>
        <v>-1.9317563177212299E-3</v>
      </c>
    </row>
    <row r="294" spans="2:4" x14ac:dyDescent="0.3">
      <c r="B294" s="60">
        <v>40065</v>
      </c>
      <c r="C294" s="61">
        <v>11462</v>
      </c>
      <c r="D294" s="62">
        <f t="shared" si="5"/>
        <v>8.393011102704382E-3</v>
      </c>
    </row>
    <row r="295" spans="2:4" x14ac:dyDescent="0.3">
      <c r="B295" s="60">
        <v>40066</v>
      </c>
      <c r="C295" s="61">
        <v>11340.8</v>
      </c>
      <c r="D295" s="62">
        <f t="shared" si="5"/>
        <v>-1.0574070842784918E-2</v>
      </c>
    </row>
    <row r="296" spans="2:4" x14ac:dyDescent="0.3">
      <c r="B296" s="60">
        <v>40067</v>
      </c>
      <c r="C296" s="61">
        <v>11452.6</v>
      </c>
      <c r="D296" s="62">
        <f t="shared" si="5"/>
        <v>9.8582110609481775E-3</v>
      </c>
    </row>
    <row r="297" spans="2:4" x14ac:dyDescent="0.3">
      <c r="B297" s="60">
        <v>40070</v>
      </c>
      <c r="C297" s="61">
        <v>11492.6</v>
      </c>
      <c r="D297" s="62">
        <f t="shared" si="5"/>
        <v>3.4926566893107242E-3</v>
      </c>
    </row>
    <row r="298" spans="2:4" x14ac:dyDescent="0.3">
      <c r="B298" s="60">
        <v>40071</v>
      </c>
      <c r="C298" s="61">
        <v>11593.3</v>
      </c>
      <c r="D298" s="62">
        <f t="shared" si="5"/>
        <v>8.7621599986077037E-3</v>
      </c>
    </row>
    <row r="299" spans="2:4" x14ac:dyDescent="0.3">
      <c r="B299" s="60">
        <v>40072</v>
      </c>
      <c r="C299" s="61">
        <v>11746.9</v>
      </c>
      <c r="D299" s="62">
        <f t="shared" si="5"/>
        <v>1.3249031768348992E-2</v>
      </c>
    </row>
    <row r="300" spans="2:4" x14ac:dyDescent="0.3">
      <c r="B300" s="60">
        <v>40073</v>
      </c>
      <c r="C300" s="61">
        <v>11771</v>
      </c>
      <c r="D300" s="62">
        <f t="shared" si="5"/>
        <v>2.0516051043254274E-3</v>
      </c>
    </row>
    <row r="301" spans="2:4" x14ac:dyDescent="0.3">
      <c r="B301" s="60">
        <v>40074</v>
      </c>
      <c r="C301" s="61">
        <v>11777.3</v>
      </c>
      <c r="D301" s="62">
        <f t="shared" si="5"/>
        <v>5.3521366069146821E-4</v>
      </c>
    </row>
    <row r="302" spans="2:4" x14ac:dyDescent="0.3">
      <c r="B302" s="60">
        <v>40077</v>
      </c>
      <c r="C302" s="61">
        <v>11727.4</v>
      </c>
      <c r="D302" s="62">
        <f t="shared" si="5"/>
        <v>-4.2369643296850416E-3</v>
      </c>
    </row>
    <row r="303" spans="2:4" x14ac:dyDescent="0.3">
      <c r="B303" s="60">
        <v>40078</v>
      </c>
      <c r="C303" s="61">
        <v>11816.7</v>
      </c>
      <c r="D303" s="62">
        <f t="shared" si="5"/>
        <v>7.6146460426011814E-3</v>
      </c>
    </row>
    <row r="304" spans="2:4" x14ac:dyDescent="0.3">
      <c r="B304" s="60">
        <v>40079</v>
      </c>
      <c r="C304" s="61">
        <v>11853.3</v>
      </c>
      <c r="D304" s="62">
        <f t="shared" si="5"/>
        <v>3.0973114321255972E-3</v>
      </c>
    </row>
    <row r="305" spans="2:4" x14ac:dyDescent="0.3">
      <c r="B305" s="60">
        <v>40080</v>
      </c>
      <c r="C305" s="61">
        <v>11695.9</v>
      </c>
      <c r="D305" s="62">
        <f t="shared" si="5"/>
        <v>-1.3279002471885437E-2</v>
      </c>
    </row>
    <row r="306" spans="2:4" x14ac:dyDescent="0.3">
      <c r="B306" s="60">
        <v>40081</v>
      </c>
      <c r="C306" s="61">
        <v>11643.8</v>
      </c>
      <c r="D306" s="62">
        <f t="shared" si="5"/>
        <v>-4.4545524500038784E-3</v>
      </c>
    </row>
    <row r="307" spans="2:4" x14ac:dyDescent="0.3">
      <c r="B307" s="60">
        <v>40084</v>
      </c>
      <c r="C307" s="61">
        <v>11891.2</v>
      </c>
      <c r="D307" s="62">
        <f t="shared" si="5"/>
        <v>2.1247359109569167E-2</v>
      </c>
    </row>
    <row r="308" spans="2:4" x14ac:dyDescent="0.3">
      <c r="B308" s="60">
        <v>40085</v>
      </c>
      <c r="C308" s="61">
        <v>11853.7</v>
      </c>
      <c r="D308" s="62">
        <f t="shared" si="5"/>
        <v>-3.1535925726587726E-3</v>
      </c>
    </row>
    <row r="309" spans="2:4" x14ac:dyDescent="0.3">
      <c r="B309" s="60">
        <v>40086</v>
      </c>
      <c r="C309" s="61">
        <v>11756.1</v>
      </c>
      <c r="D309" s="62">
        <f t="shared" si="5"/>
        <v>-8.2337160549027181E-3</v>
      </c>
    </row>
    <row r="310" spans="2:4" x14ac:dyDescent="0.3">
      <c r="B310" s="60">
        <v>40087</v>
      </c>
      <c r="C310" s="61">
        <v>11518.2</v>
      </c>
      <c r="D310" s="62">
        <f t="shared" si="5"/>
        <v>-2.0236302855538794E-2</v>
      </c>
    </row>
    <row r="311" spans="2:4" x14ac:dyDescent="0.3">
      <c r="B311" s="60">
        <v>40088</v>
      </c>
      <c r="C311" s="61">
        <v>11326.7</v>
      </c>
      <c r="D311" s="62">
        <f t="shared" si="5"/>
        <v>-1.6625861679776352E-2</v>
      </c>
    </row>
    <row r="312" spans="2:4" x14ac:dyDescent="0.3">
      <c r="B312" s="60">
        <v>40091</v>
      </c>
      <c r="C312" s="61">
        <v>11557</v>
      </c>
      <c r="D312" s="62">
        <f t="shared" si="5"/>
        <v>2.0332488721339779E-2</v>
      </c>
    </row>
    <row r="313" spans="2:4" x14ac:dyDescent="0.3">
      <c r="B313" s="60">
        <v>40092</v>
      </c>
      <c r="C313" s="61">
        <v>11817.1</v>
      </c>
      <c r="D313" s="62">
        <f t="shared" si="5"/>
        <v>2.2505840616076869E-2</v>
      </c>
    </row>
    <row r="314" spans="2:4" x14ac:dyDescent="0.3">
      <c r="B314" s="60">
        <v>40093</v>
      </c>
      <c r="C314" s="61">
        <v>11721.4</v>
      </c>
      <c r="D314" s="62">
        <f t="shared" si="5"/>
        <v>-8.09843362584735E-3</v>
      </c>
    </row>
    <row r="315" spans="2:4" x14ac:dyDescent="0.3">
      <c r="B315" s="60">
        <v>40094</v>
      </c>
      <c r="C315" s="61">
        <v>11814.3</v>
      </c>
      <c r="D315" s="62">
        <f t="shared" si="5"/>
        <v>7.9256744074939541E-3</v>
      </c>
    </row>
    <row r="316" spans="2:4" x14ac:dyDescent="0.3">
      <c r="B316" s="60">
        <v>40095</v>
      </c>
      <c r="C316" s="61">
        <v>11743.2</v>
      </c>
      <c r="D316" s="62">
        <f t="shared" si="5"/>
        <v>-6.0181305705795983E-3</v>
      </c>
    </row>
    <row r="317" spans="2:4" x14ac:dyDescent="0.3">
      <c r="B317" s="60">
        <v>40098</v>
      </c>
      <c r="C317" s="61">
        <v>11748.8</v>
      </c>
      <c r="D317" s="62">
        <f t="shared" si="5"/>
        <v>4.768717215067907E-4</v>
      </c>
    </row>
    <row r="318" spans="2:4" x14ac:dyDescent="0.3">
      <c r="B318" s="60">
        <v>40099</v>
      </c>
      <c r="C318" s="61">
        <v>11608.3</v>
      </c>
      <c r="D318" s="62">
        <f t="shared" si="5"/>
        <v>-1.1958668119297291E-2</v>
      </c>
    </row>
    <row r="319" spans="2:4" x14ac:dyDescent="0.3">
      <c r="B319" s="60">
        <v>40100</v>
      </c>
      <c r="C319" s="61">
        <v>11870.9</v>
      </c>
      <c r="D319" s="62">
        <f t="shared" si="5"/>
        <v>2.2621744786058284E-2</v>
      </c>
    </row>
    <row r="320" spans="2:4" x14ac:dyDescent="0.3">
      <c r="B320" s="60">
        <v>40101</v>
      </c>
      <c r="C320" s="61">
        <v>11849.7</v>
      </c>
      <c r="D320" s="62">
        <f t="shared" si="5"/>
        <v>-1.7858797563789527E-3</v>
      </c>
    </row>
    <row r="321" spans="2:4" x14ac:dyDescent="0.3">
      <c r="B321" s="60">
        <v>40102</v>
      </c>
      <c r="C321" s="61">
        <v>11676.4</v>
      </c>
      <c r="D321" s="62">
        <f t="shared" si="5"/>
        <v>-1.4624842823025147E-2</v>
      </c>
    </row>
    <row r="322" spans="2:4" x14ac:dyDescent="0.3">
      <c r="B322" s="60">
        <v>40105</v>
      </c>
      <c r="C322" s="61">
        <v>11885.3</v>
      </c>
      <c r="D322" s="62">
        <f t="shared" si="5"/>
        <v>1.7890788256654418E-2</v>
      </c>
    </row>
    <row r="323" spans="2:4" x14ac:dyDescent="0.3">
      <c r="B323" s="60">
        <v>40106</v>
      </c>
      <c r="C323" s="61">
        <v>11790.2</v>
      </c>
      <c r="D323" s="62">
        <f t="shared" si="5"/>
        <v>-8.0014808208457976E-3</v>
      </c>
    </row>
    <row r="324" spans="2:4" x14ac:dyDescent="0.3">
      <c r="B324" s="60">
        <v>40107</v>
      </c>
      <c r="C324" s="61">
        <v>11875.2</v>
      </c>
      <c r="D324" s="62">
        <f t="shared" si="5"/>
        <v>7.2093772794354629E-3</v>
      </c>
    </row>
    <row r="325" spans="2:4" x14ac:dyDescent="0.3">
      <c r="B325" s="60">
        <v>40108</v>
      </c>
      <c r="C325" s="61">
        <v>11828.6</v>
      </c>
      <c r="D325" s="62">
        <f t="shared" si="5"/>
        <v>-3.9241444354621699E-3</v>
      </c>
    </row>
    <row r="326" spans="2:4" x14ac:dyDescent="0.3">
      <c r="B326" s="60">
        <v>40109</v>
      </c>
      <c r="C326" s="61">
        <v>11739.8</v>
      </c>
      <c r="D326" s="62">
        <f t="shared" si="5"/>
        <v>-7.5072282434101318E-3</v>
      </c>
    </row>
    <row r="327" spans="2:4" x14ac:dyDescent="0.3">
      <c r="B327" s="60">
        <v>40112</v>
      </c>
      <c r="C327" s="61">
        <v>11622.6</v>
      </c>
      <c r="D327" s="62">
        <f t="shared" si="5"/>
        <v>-9.9831342953030644E-3</v>
      </c>
    </row>
    <row r="328" spans="2:4" x14ac:dyDescent="0.3">
      <c r="B328" s="60">
        <v>40113</v>
      </c>
      <c r="C328" s="61">
        <v>11634</v>
      </c>
      <c r="D328" s="62">
        <f t="shared" si="5"/>
        <v>9.8084765887147753E-4</v>
      </c>
    </row>
    <row r="329" spans="2:4" x14ac:dyDescent="0.3">
      <c r="B329" s="60">
        <v>40114</v>
      </c>
      <c r="C329" s="61">
        <v>11429.8</v>
      </c>
      <c r="D329" s="62">
        <f t="shared" si="5"/>
        <v>-1.7552002750558768E-2</v>
      </c>
    </row>
    <row r="330" spans="2:4" x14ac:dyDescent="0.3">
      <c r="B330" s="60">
        <v>40115</v>
      </c>
      <c r="C330" s="61">
        <v>11683.4</v>
      </c>
      <c r="D330" s="62">
        <f t="shared" si="5"/>
        <v>2.2187614831405657E-2</v>
      </c>
    </row>
    <row r="331" spans="2:4" x14ac:dyDescent="0.3">
      <c r="B331" s="60">
        <v>40116</v>
      </c>
      <c r="C331" s="61">
        <v>11414.8</v>
      </c>
      <c r="D331" s="62">
        <f t="shared" si="5"/>
        <v>-2.2989883081979592E-2</v>
      </c>
    </row>
    <row r="332" spans="2:4" x14ac:dyDescent="0.3">
      <c r="B332" s="60">
        <v>40119</v>
      </c>
      <c r="C332" s="61">
        <v>11465.8</v>
      </c>
      <c r="D332" s="62">
        <f t="shared" si="5"/>
        <v>4.4678837999789752E-3</v>
      </c>
    </row>
    <row r="333" spans="2:4" x14ac:dyDescent="0.3">
      <c r="B333" s="60">
        <v>40120</v>
      </c>
      <c r="C333" s="61">
        <v>11242.4</v>
      </c>
      <c r="D333" s="62">
        <f t="shared" si="5"/>
        <v>-1.9484030769767451E-2</v>
      </c>
    </row>
    <row r="334" spans="2:4" x14ac:dyDescent="0.3">
      <c r="B334" s="60">
        <v>40121</v>
      </c>
      <c r="C334" s="61">
        <v>11387.7</v>
      </c>
      <c r="D334" s="62">
        <f t="shared" si="5"/>
        <v>1.2924286629189595E-2</v>
      </c>
    </row>
    <row r="335" spans="2:4" x14ac:dyDescent="0.3">
      <c r="B335" s="60">
        <v>40122</v>
      </c>
      <c r="C335" s="61">
        <v>11548.9</v>
      </c>
      <c r="D335" s="62">
        <f t="shared" si="5"/>
        <v>1.4155624050510542E-2</v>
      </c>
    </row>
    <row r="336" spans="2:4" x14ac:dyDescent="0.3">
      <c r="B336" s="60">
        <v>40123</v>
      </c>
      <c r="C336" s="61">
        <v>11580.6</v>
      </c>
      <c r="D336" s="62">
        <f t="shared" si="5"/>
        <v>2.7448501588896541E-3</v>
      </c>
    </row>
    <row r="337" spans="2:4" x14ac:dyDescent="0.3">
      <c r="B337" s="60">
        <v>40126</v>
      </c>
      <c r="C337" s="61">
        <v>11816.8</v>
      </c>
      <c r="D337" s="62">
        <f t="shared" si="5"/>
        <v>2.039617981797134E-2</v>
      </c>
    </row>
    <row r="338" spans="2:4" x14ac:dyDescent="0.3">
      <c r="B338" s="60">
        <v>40127</v>
      </c>
      <c r="C338" s="61">
        <v>11814</v>
      </c>
      <c r="D338" s="62">
        <f t="shared" si="5"/>
        <v>-2.3695078193751884E-4</v>
      </c>
    </row>
    <row r="339" spans="2:4" x14ac:dyDescent="0.3">
      <c r="B339" s="60">
        <v>40128</v>
      </c>
      <c r="C339" s="61">
        <v>11801.4</v>
      </c>
      <c r="D339" s="62">
        <f t="shared" si="5"/>
        <v>-1.0665312341290303E-3</v>
      </c>
    </row>
    <row r="340" spans="2:4" x14ac:dyDescent="0.3">
      <c r="B340" s="60">
        <v>40129</v>
      </c>
      <c r="C340" s="61">
        <v>11834.5</v>
      </c>
      <c r="D340" s="62">
        <f t="shared" si="5"/>
        <v>2.8047519785788437E-3</v>
      </c>
    </row>
    <row r="341" spans="2:4" x14ac:dyDescent="0.3">
      <c r="B341" s="60">
        <v>40130</v>
      </c>
      <c r="C341" s="61">
        <v>11867</v>
      </c>
      <c r="D341" s="62">
        <f t="shared" si="5"/>
        <v>2.7462081203261648E-3</v>
      </c>
    </row>
    <row r="342" spans="2:4" x14ac:dyDescent="0.3">
      <c r="B342" s="60">
        <v>40133</v>
      </c>
      <c r="C342" s="61">
        <v>11986.9</v>
      </c>
      <c r="D342" s="62">
        <f t="shared" si="5"/>
        <v>1.0103648773910814E-2</v>
      </c>
    </row>
    <row r="343" spans="2:4" x14ac:dyDescent="0.3">
      <c r="B343" s="60">
        <v>40134</v>
      </c>
      <c r="C343" s="61">
        <v>11959.4</v>
      </c>
      <c r="D343" s="62">
        <f t="shared" si="5"/>
        <v>-2.2941711368243667E-3</v>
      </c>
    </row>
    <row r="344" spans="2:4" x14ac:dyDescent="0.3">
      <c r="B344" s="60">
        <v>40135</v>
      </c>
      <c r="C344" s="61">
        <v>12034.4</v>
      </c>
      <c r="D344" s="62">
        <f t="shared" si="5"/>
        <v>6.271217619613024E-3</v>
      </c>
    </row>
    <row r="345" spans="2:4" x14ac:dyDescent="0.3">
      <c r="B345" s="60">
        <v>40136</v>
      </c>
      <c r="C345" s="61">
        <v>11846.2</v>
      </c>
      <c r="D345" s="62">
        <f t="shared" si="5"/>
        <v>-1.5638502958186442E-2</v>
      </c>
    </row>
    <row r="346" spans="2:4" x14ac:dyDescent="0.3">
      <c r="B346" s="60">
        <v>40137</v>
      </c>
      <c r="C346" s="61">
        <v>11719.3</v>
      </c>
      <c r="D346" s="62">
        <f t="shared" si="5"/>
        <v>-1.0712295926119891E-2</v>
      </c>
    </row>
    <row r="347" spans="2:4" x14ac:dyDescent="0.3">
      <c r="B347" s="60">
        <v>40140</v>
      </c>
      <c r="C347" s="61">
        <v>11940.5</v>
      </c>
      <c r="D347" s="62">
        <f t="shared" si="5"/>
        <v>1.8874847473825292E-2</v>
      </c>
    </row>
    <row r="348" spans="2:4" x14ac:dyDescent="0.3">
      <c r="B348" s="60">
        <v>40141</v>
      </c>
      <c r="C348" s="61">
        <v>11905.2</v>
      </c>
      <c r="D348" s="62">
        <f t="shared" si="5"/>
        <v>-2.956325112013674E-3</v>
      </c>
    </row>
    <row r="349" spans="2:4" x14ac:dyDescent="0.3">
      <c r="B349" s="60">
        <v>40142</v>
      </c>
      <c r="C349" s="61">
        <v>11965.8</v>
      </c>
      <c r="D349" s="62">
        <f t="shared" si="5"/>
        <v>5.0902126801732469E-3</v>
      </c>
    </row>
    <row r="350" spans="2:4" x14ac:dyDescent="0.3">
      <c r="B350" s="60">
        <v>40143</v>
      </c>
      <c r="C350" s="61">
        <v>11657.5</v>
      </c>
      <c r="D350" s="62">
        <f t="shared" si="5"/>
        <v>-2.5765097193668565E-2</v>
      </c>
    </row>
    <row r="351" spans="2:4" x14ac:dyDescent="0.3">
      <c r="B351" s="60">
        <v>40144</v>
      </c>
      <c r="C351" s="61">
        <v>11776.8</v>
      </c>
      <c r="D351" s="62">
        <f t="shared" ref="D351:D414" si="6">(C351-C350)/C350</f>
        <v>1.0233755093287521E-2</v>
      </c>
    </row>
    <row r="352" spans="2:4" x14ac:dyDescent="0.3">
      <c r="B352" s="60">
        <v>40147</v>
      </c>
      <c r="C352" s="61">
        <v>11644.7</v>
      </c>
      <c r="D352" s="62">
        <f t="shared" si="6"/>
        <v>-1.1216968955913198E-2</v>
      </c>
    </row>
    <row r="353" spans="2:4" x14ac:dyDescent="0.3">
      <c r="B353" s="60">
        <v>40148</v>
      </c>
      <c r="C353" s="61">
        <v>11862.1</v>
      </c>
      <c r="D353" s="62">
        <f t="shared" si="6"/>
        <v>1.8669437598220616E-2</v>
      </c>
    </row>
    <row r="354" spans="2:4" x14ac:dyDescent="0.3">
      <c r="B354" s="60">
        <v>40149</v>
      </c>
      <c r="C354" s="61">
        <v>11868.8</v>
      </c>
      <c r="D354" s="62">
        <f t="shared" si="6"/>
        <v>5.6482410365777628E-4</v>
      </c>
    </row>
    <row r="355" spans="2:4" x14ac:dyDescent="0.3">
      <c r="B355" s="60">
        <v>40150</v>
      </c>
      <c r="C355" s="61">
        <v>11905.3</v>
      </c>
      <c r="D355" s="62">
        <f t="shared" si="6"/>
        <v>3.075289835535185E-3</v>
      </c>
    </row>
    <row r="356" spans="2:4" x14ac:dyDescent="0.3">
      <c r="B356" s="60">
        <v>40151</v>
      </c>
      <c r="C356" s="61">
        <v>12032.2</v>
      </c>
      <c r="D356" s="62">
        <f t="shared" si="6"/>
        <v>1.0659118207857128E-2</v>
      </c>
    </row>
    <row r="357" spans="2:4" x14ac:dyDescent="0.3">
      <c r="B357" s="60">
        <v>40154</v>
      </c>
      <c r="C357" s="61">
        <v>12011.8</v>
      </c>
      <c r="D357" s="62">
        <f t="shared" si="6"/>
        <v>-1.6954505410483082E-3</v>
      </c>
    </row>
    <row r="358" spans="2:4" x14ac:dyDescent="0.3">
      <c r="B358" s="60">
        <v>40155</v>
      </c>
      <c r="C358" s="61">
        <v>11808.9</v>
      </c>
      <c r="D358" s="62">
        <f t="shared" si="6"/>
        <v>-1.6891723138913371E-2</v>
      </c>
    </row>
    <row r="359" spans="2:4" x14ac:dyDescent="0.3">
      <c r="B359" s="60">
        <v>40156</v>
      </c>
      <c r="C359" s="61">
        <v>11541.2</v>
      </c>
      <c r="D359" s="62">
        <f t="shared" si="6"/>
        <v>-2.2669342614468655E-2</v>
      </c>
    </row>
    <row r="360" spans="2:4" x14ac:dyDescent="0.3">
      <c r="B360" s="60">
        <v>40157</v>
      </c>
      <c r="C360" s="61">
        <v>11594.7</v>
      </c>
      <c r="D360" s="62">
        <f t="shared" si="6"/>
        <v>4.6355664922191793E-3</v>
      </c>
    </row>
    <row r="361" spans="2:4" x14ac:dyDescent="0.3">
      <c r="B361" s="60">
        <v>40158</v>
      </c>
      <c r="C361" s="61">
        <v>11616</v>
      </c>
      <c r="D361" s="62">
        <f t="shared" si="6"/>
        <v>1.837046236642541E-3</v>
      </c>
    </row>
    <row r="362" spans="2:4" x14ac:dyDescent="0.3">
      <c r="B362" s="60">
        <v>40161</v>
      </c>
      <c r="C362" s="61">
        <v>11705.9</v>
      </c>
      <c r="D362" s="62">
        <f t="shared" si="6"/>
        <v>7.7393250688704918E-3</v>
      </c>
    </row>
    <row r="363" spans="2:4" x14ac:dyDescent="0.3">
      <c r="B363" s="60">
        <v>40162</v>
      </c>
      <c r="C363" s="61">
        <v>11735.5</v>
      </c>
      <c r="D363" s="62">
        <f t="shared" si="6"/>
        <v>2.5286394040612311E-3</v>
      </c>
    </row>
    <row r="364" spans="2:4" x14ac:dyDescent="0.3">
      <c r="B364" s="60">
        <v>40163</v>
      </c>
      <c r="C364" s="61">
        <v>11863.2</v>
      </c>
      <c r="D364" s="62">
        <f t="shared" si="6"/>
        <v>1.0881513356908587E-2</v>
      </c>
    </row>
    <row r="365" spans="2:4" x14ac:dyDescent="0.3">
      <c r="B365" s="60">
        <v>40164</v>
      </c>
      <c r="C365" s="61">
        <v>11696.9</v>
      </c>
      <c r="D365" s="62">
        <f t="shared" si="6"/>
        <v>-1.4018140130824827E-2</v>
      </c>
    </row>
    <row r="366" spans="2:4" x14ac:dyDescent="0.3">
      <c r="B366" s="60">
        <v>40165</v>
      </c>
      <c r="C366" s="61">
        <v>11645</v>
      </c>
      <c r="D366" s="62">
        <f t="shared" si="6"/>
        <v>-4.4370730706426182E-3</v>
      </c>
    </row>
    <row r="367" spans="2:4" x14ac:dyDescent="0.3">
      <c r="B367" s="60">
        <v>40168</v>
      </c>
      <c r="C367" s="61">
        <v>11830.8</v>
      </c>
      <c r="D367" s="62">
        <f t="shared" si="6"/>
        <v>1.5955345641906336E-2</v>
      </c>
    </row>
    <row r="368" spans="2:4" x14ac:dyDescent="0.3">
      <c r="B368" s="60">
        <v>40169</v>
      </c>
      <c r="C368" s="61">
        <v>11890.8</v>
      </c>
      <c r="D368" s="62">
        <f t="shared" si="6"/>
        <v>5.0715082665584747E-3</v>
      </c>
    </row>
    <row r="369" spans="2:4" x14ac:dyDescent="0.3">
      <c r="B369" s="60">
        <v>40170</v>
      </c>
      <c r="C369" s="61">
        <v>11967.5</v>
      </c>
      <c r="D369" s="62">
        <f t="shared" si="6"/>
        <v>6.4503649880580556E-3</v>
      </c>
    </row>
    <row r="370" spans="2:4" x14ac:dyDescent="0.3">
      <c r="B370" s="60">
        <v>40175</v>
      </c>
      <c r="C370" s="61">
        <v>12023.2</v>
      </c>
      <c r="D370" s="62">
        <f t="shared" si="6"/>
        <v>4.6542719866305184E-3</v>
      </c>
    </row>
    <row r="371" spans="2:4" x14ac:dyDescent="0.3">
      <c r="B371" s="60">
        <v>40176</v>
      </c>
      <c r="C371" s="61">
        <v>12035.1</v>
      </c>
      <c r="D371" s="62">
        <f t="shared" si="6"/>
        <v>9.8975314392172101E-4</v>
      </c>
    </row>
    <row r="372" spans="2:4" x14ac:dyDescent="0.3">
      <c r="B372" s="60">
        <v>40177</v>
      </c>
      <c r="C372" s="61">
        <v>11940</v>
      </c>
      <c r="D372" s="62">
        <f t="shared" si="6"/>
        <v>-7.9018869805818279E-3</v>
      </c>
    </row>
    <row r="373" spans="2:4" x14ac:dyDescent="0.3">
      <c r="B373" s="60">
        <v>40182</v>
      </c>
      <c r="C373" s="61">
        <v>12145.1</v>
      </c>
      <c r="D373" s="62">
        <f t="shared" si="6"/>
        <v>1.7177554438861001E-2</v>
      </c>
    </row>
    <row r="374" spans="2:4" x14ac:dyDescent="0.3">
      <c r="B374" s="60">
        <v>40183</v>
      </c>
      <c r="C374" s="61">
        <v>12204.4</v>
      </c>
      <c r="D374" s="62">
        <f t="shared" si="6"/>
        <v>4.8826275617326548E-3</v>
      </c>
    </row>
    <row r="375" spans="2:4" x14ac:dyDescent="0.3">
      <c r="B375" s="60">
        <v>40184</v>
      </c>
      <c r="C375" s="61">
        <v>12222.5</v>
      </c>
      <c r="D375" s="62">
        <f t="shared" si="6"/>
        <v>1.483071679066596E-3</v>
      </c>
    </row>
    <row r="376" spans="2:4" x14ac:dyDescent="0.3">
      <c r="B376" s="60">
        <v>40185</v>
      </c>
      <c r="C376" s="61">
        <v>12166.3</v>
      </c>
      <c r="D376" s="62">
        <f t="shared" si="6"/>
        <v>-4.5980773164246858E-3</v>
      </c>
    </row>
    <row r="377" spans="2:4" x14ac:dyDescent="0.3">
      <c r="B377" s="60">
        <v>40186</v>
      </c>
      <c r="C377" s="61">
        <v>12163</v>
      </c>
      <c r="D377" s="62">
        <f t="shared" si="6"/>
        <v>-2.7124105110011034E-4</v>
      </c>
    </row>
    <row r="378" spans="2:4" x14ac:dyDescent="0.3">
      <c r="B378" s="60">
        <v>40189</v>
      </c>
      <c r="C378" s="61">
        <v>12074.5</v>
      </c>
      <c r="D378" s="62">
        <f t="shared" si="6"/>
        <v>-7.2761654197155308E-3</v>
      </c>
    </row>
    <row r="379" spans="2:4" x14ac:dyDescent="0.3">
      <c r="B379" s="60">
        <v>40190</v>
      </c>
      <c r="C379" s="61">
        <v>11966.1</v>
      </c>
      <c r="D379" s="62">
        <f t="shared" si="6"/>
        <v>-8.9775974160420415E-3</v>
      </c>
    </row>
    <row r="380" spans="2:4" x14ac:dyDescent="0.3">
      <c r="B380" s="60">
        <v>40191</v>
      </c>
      <c r="C380" s="61">
        <v>11958.3</v>
      </c>
      <c r="D380" s="62">
        <f t="shared" si="6"/>
        <v>-6.5184145210227988E-4</v>
      </c>
    </row>
    <row r="381" spans="2:4" x14ac:dyDescent="0.3">
      <c r="B381" s="60">
        <v>40192</v>
      </c>
      <c r="C381" s="61">
        <v>11999.8</v>
      </c>
      <c r="D381" s="62">
        <f t="shared" si="6"/>
        <v>3.4703929488305195E-3</v>
      </c>
    </row>
    <row r="382" spans="2:4" x14ac:dyDescent="0.3">
      <c r="B382" s="60">
        <v>40193</v>
      </c>
      <c r="C382" s="61">
        <v>11845</v>
      </c>
      <c r="D382" s="62">
        <f t="shared" si="6"/>
        <v>-1.2900215003583333E-2</v>
      </c>
    </row>
    <row r="383" spans="2:4" x14ac:dyDescent="0.3">
      <c r="B383" s="60">
        <v>40196</v>
      </c>
      <c r="C383" s="61">
        <v>11870.7</v>
      </c>
      <c r="D383" s="62">
        <f t="shared" si="6"/>
        <v>2.1696918531026363E-3</v>
      </c>
    </row>
    <row r="384" spans="2:4" x14ac:dyDescent="0.3">
      <c r="B384" s="60">
        <v>40197</v>
      </c>
      <c r="C384" s="61">
        <v>12022.6</v>
      </c>
      <c r="D384" s="62">
        <f t="shared" si="6"/>
        <v>1.2796212523271554E-2</v>
      </c>
    </row>
    <row r="385" spans="2:4" x14ac:dyDescent="0.3">
      <c r="B385" s="60">
        <v>40198</v>
      </c>
      <c r="C385" s="61">
        <v>11709</v>
      </c>
      <c r="D385" s="62">
        <f t="shared" si="6"/>
        <v>-2.6084208074792503E-2</v>
      </c>
    </row>
    <row r="386" spans="2:4" x14ac:dyDescent="0.3">
      <c r="B386" s="60">
        <v>40199</v>
      </c>
      <c r="C386" s="61">
        <v>11444</v>
      </c>
      <c r="D386" s="62">
        <f t="shared" si="6"/>
        <v>-2.2632163293193269E-2</v>
      </c>
    </row>
    <row r="387" spans="2:4" x14ac:dyDescent="0.3">
      <c r="B387" s="60">
        <v>40200</v>
      </c>
      <c r="C387" s="61">
        <v>11373.4</v>
      </c>
      <c r="D387" s="62">
        <f t="shared" si="6"/>
        <v>-6.1691716183153063E-3</v>
      </c>
    </row>
    <row r="388" spans="2:4" x14ac:dyDescent="0.3">
      <c r="B388" s="60">
        <v>40203</v>
      </c>
      <c r="C388" s="61">
        <v>11249.3</v>
      </c>
      <c r="D388" s="62">
        <f t="shared" si="6"/>
        <v>-1.0911424903722754E-2</v>
      </c>
    </row>
    <row r="389" spans="2:4" x14ac:dyDescent="0.3">
      <c r="B389" s="60">
        <v>40204</v>
      </c>
      <c r="C389" s="61">
        <v>11347.3</v>
      </c>
      <c r="D389" s="62">
        <f t="shared" si="6"/>
        <v>8.7116531695305491E-3</v>
      </c>
    </row>
    <row r="390" spans="2:4" x14ac:dyDescent="0.3">
      <c r="B390" s="60">
        <v>40205</v>
      </c>
      <c r="C390" s="61">
        <v>11042.2</v>
      </c>
      <c r="D390" s="62">
        <f t="shared" si="6"/>
        <v>-2.6887453403012043E-2</v>
      </c>
    </row>
    <row r="391" spans="2:4" x14ac:dyDescent="0.3">
      <c r="B391" s="60">
        <v>40206</v>
      </c>
      <c r="C391" s="61">
        <v>10829.3</v>
      </c>
      <c r="D391" s="62">
        <f t="shared" si="6"/>
        <v>-1.9280578145659508E-2</v>
      </c>
    </row>
    <row r="392" spans="2:4" x14ac:dyDescent="0.3">
      <c r="B392" s="60">
        <v>40207</v>
      </c>
      <c r="C392" s="61">
        <v>10947.7</v>
      </c>
      <c r="D392" s="62">
        <f t="shared" si="6"/>
        <v>1.0933301321415186E-2</v>
      </c>
    </row>
    <row r="393" spans="2:4" x14ac:dyDescent="0.3">
      <c r="B393" s="60">
        <v>40210</v>
      </c>
      <c r="C393" s="61">
        <v>10995.2</v>
      </c>
      <c r="D393" s="62">
        <f t="shared" si="6"/>
        <v>4.3388108917854886E-3</v>
      </c>
    </row>
    <row r="394" spans="2:4" x14ac:dyDescent="0.3">
      <c r="B394" s="60">
        <v>40211</v>
      </c>
      <c r="C394" s="61">
        <v>11140.9</v>
      </c>
      <c r="D394" s="62">
        <f t="shared" si="6"/>
        <v>1.3251236903375919E-2</v>
      </c>
    </row>
    <row r="395" spans="2:4" x14ac:dyDescent="0.3">
      <c r="B395" s="60">
        <v>40212</v>
      </c>
      <c r="C395" s="61">
        <v>10888.4</v>
      </c>
      <c r="D395" s="62">
        <f t="shared" si="6"/>
        <v>-2.26642371801201E-2</v>
      </c>
    </row>
    <row r="396" spans="2:4" x14ac:dyDescent="0.3">
      <c r="B396" s="60">
        <v>40213</v>
      </c>
      <c r="C396" s="61">
        <v>10241.700000000001</v>
      </c>
      <c r="D396" s="62">
        <f t="shared" si="6"/>
        <v>-5.9393482972704796E-2</v>
      </c>
    </row>
    <row r="397" spans="2:4" x14ac:dyDescent="0.3">
      <c r="B397" s="60">
        <v>40214</v>
      </c>
      <c r="C397" s="61">
        <v>10103.299999999999</v>
      </c>
      <c r="D397" s="62">
        <f t="shared" si="6"/>
        <v>-1.3513381567513347E-2</v>
      </c>
    </row>
    <row r="398" spans="2:4" x14ac:dyDescent="0.3">
      <c r="B398" s="60">
        <v>40217</v>
      </c>
      <c r="C398" s="61">
        <v>10206.299999999999</v>
      </c>
      <c r="D398" s="62">
        <f t="shared" si="6"/>
        <v>1.0194688864034525E-2</v>
      </c>
    </row>
    <row r="399" spans="2:4" x14ac:dyDescent="0.3">
      <c r="B399" s="60">
        <v>40218</v>
      </c>
      <c r="C399" s="61">
        <v>10275.4</v>
      </c>
      <c r="D399" s="62">
        <f t="shared" si="6"/>
        <v>6.7703281306644297E-3</v>
      </c>
    </row>
    <row r="400" spans="2:4" x14ac:dyDescent="0.3">
      <c r="B400" s="60">
        <v>40219</v>
      </c>
      <c r="C400" s="61">
        <v>10455</v>
      </c>
      <c r="D400" s="62">
        <f t="shared" si="6"/>
        <v>1.747863830118539E-2</v>
      </c>
    </row>
    <row r="401" spans="2:4" x14ac:dyDescent="0.3">
      <c r="B401" s="60">
        <v>40220</v>
      </c>
      <c r="C401" s="61">
        <v>10281.700000000001</v>
      </c>
      <c r="D401" s="62">
        <f t="shared" si="6"/>
        <v>-1.6575801052128098E-2</v>
      </c>
    </row>
    <row r="402" spans="2:4" x14ac:dyDescent="0.3">
      <c r="B402" s="60">
        <v>40221</v>
      </c>
      <c r="C402" s="61">
        <v>10224.9</v>
      </c>
      <c r="D402" s="62">
        <f t="shared" si="6"/>
        <v>-5.5243782642949209E-3</v>
      </c>
    </row>
    <row r="403" spans="2:4" x14ac:dyDescent="0.3">
      <c r="B403" s="60">
        <v>40224</v>
      </c>
      <c r="C403" s="61">
        <v>10293.6</v>
      </c>
      <c r="D403" s="62">
        <f t="shared" si="6"/>
        <v>6.7188921163043877E-3</v>
      </c>
    </row>
    <row r="404" spans="2:4" x14ac:dyDescent="0.3">
      <c r="B404" s="60">
        <v>40225</v>
      </c>
      <c r="C404" s="61">
        <v>10393.9</v>
      </c>
      <c r="D404" s="62">
        <f t="shared" si="6"/>
        <v>9.7439185513327961E-3</v>
      </c>
    </row>
    <row r="405" spans="2:4" x14ac:dyDescent="0.3">
      <c r="B405" s="60">
        <v>40226</v>
      </c>
      <c r="C405" s="61">
        <v>10498.6</v>
      </c>
      <c r="D405" s="62">
        <f t="shared" si="6"/>
        <v>1.0073216020935426E-2</v>
      </c>
    </row>
    <row r="406" spans="2:4" x14ac:dyDescent="0.3">
      <c r="B406" s="60">
        <v>40227</v>
      </c>
      <c r="C406" s="61">
        <v>10574.2</v>
      </c>
      <c r="D406" s="62">
        <f t="shared" si="6"/>
        <v>7.2009601280171032E-3</v>
      </c>
    </row>
    <row r="407" spans="2:4" x14ac:dyDescent="0.3">
      <c r="B407" s="60">
        <v>40228</v>
      </c>
      <c r="C407" s="61">
        <v>10676.7</v>
      </c>
      <c r="D407" s="62">
        <f t="shared" si="6"/>
        <v>9.6934047020105531E-3</v>
      </c>
    </row>
    <row r="408" spans="2:4" x14ac:dyDescent="0.3">
      <c r="B408" s="60">
        <v>40231</v>
      </c>
      <c r="C408" s="61">
        <v>10570.5</v>
      </c>
      <c r="D408" s="62">
        <f t="shared" si="6"/>
        <v>-9.9468937031105785E-3</v>
      </c>
    </row>
    <row r="409" spans="2:4" x14ac:dyDescent="0.3">
      <c r="B409" s="60">
        <v>40232</v>
      </c>
      <c r="C409" s="61">
        <v>10312.9</v>
      </c>
      <c r="D409" s="62">
        <f t="shared" si="6"/>
        <v>-2.4369708150040241E-2</v>
      </c>
    </row>
    <row r="410" spans="2:4" x14ac:dyDescent="0.3">
      <c r="B410" s="60">
        <v>40233</v>
      </c>
      <c r="C410" s="61">
        <v>10254</v>
      </c>
      <c r="D410" s="62">
        <f t="shared" si="6"/>
        <v>-5.7112936225503629E-3</v>
      </c>
    </row>
    <row r="411" spans="2:4" x14ac:dyDescent="0.3">
      <c r="B411" s="60">
        <v>40234</v>
      </c>
      <c r="C411" s="61">
        <v>10126.200000000001</v>
      </c>
      <c r="D411" s="62">
        <f t="shared" si="6"/>
        <v>-1.246342890579279E-2</v>
      </c>
    </row>
    <row r="412" spans="2:4" x14ac:dyDescent="0.3">
      <c r="B412" s="60">
        <v>40235</v>
      </c>
      <c r="C412" s="61">
        <v>10333.6</v>
      </c>
      <c r="D412" s="62">
        <f t="shared" si="6"/>
        <v>2.0481523177499912E-2</v>
      </c>
    </row>
    <row r="413" spans="2:4" x14ac:dyDescent="0.3">
      <c r="B413" s="60">
        <v>40238</v>
      </c>
      <c r="C413" s="61">
        <v>10434.9</v>
      </c>
      <c r="D413" s="62">
        <f t="shared" si="6"/>
        <v>9.8029728265076315E-3</v>
      </c>
    </row>
    <row r="414" spans="2:4" x14ac:dyDescent="0.3">
      <c r="B414" s="60">
        <v>40239</v>
      </c>
      <c r="C414" s="61">
        <v>10521.5</v>
      </c>
      <c r="D414" s="62">
        <f t="shared" si="6"/>
        <v>8.2990733020920533E-3</v>
      </c>
    </row>
    <row r="415" spans="2:4" x14ac:dyDescent="0.3">
      <c r="B415" s="60">
        <v>40240</v>
      </c>
      <c r="C415" s="61">
        <v>10664.5</v>
      </c>
      <c r="D415" s="62">
        <f t="shared" ref="D415:D478" si="7">(C415-C414)/C414</f>
        <v>1.3591217982226868E-2</v>
      </c>
    </row>
    <row r="416" spans="2:4" x14ac:dyDescent="0.3">
      <c r="B416" s="60">
        <v>40241</v>
      </c>
      <c r="C416" s="61">
        <v>10745.3</v>
      </c>
      <c r="D416" s="62">
        <f t="shared" si="7"/>
        <v>7.5765389844811544E-3</v>
      </c>
    </row>
    <row r="417" spans="2:4" x14ac:dyDescent="0.3">
      <c r="B417" s="60">
        <v>40242</v>
      </c>
      <c r="C417" s="61">
        <v>11019.8</v>
      </c>
      <c r="D417" s="62">
        <f t="shared" si="7"/>
        <v>2.554605269280523E-2</v>
      </c>
    </row>
    <row r="418" spans="2:4" x14ac:dyDescent="0.3">
      <c r="B418" s="60">
        <v>40245</v>
      </c>
      <c r="C418" s="61">
        <v>11078.3</v>
      </c>
      <c r="D418" s="62">
        <f t="shared" si="7"/>
        <v>5.3086262908582735E-3</v>
      </c>
    </row>
    <row r="419" spans="2:4" x14ac:dyDescent="0.3">
      <c r="B419" s="60">
        <v>40246</v>
      </c>
      <c r="C419" s="61">
        <v>11002.8</v>
      </c>
      <c r="D419" s="62">
        <f t="shared" si="7"/>
        <v>-6.8151250643149223E-3</v>
      </c>
    </row>
    <row r="420" spans="2:4" x14ac:dyDescent="0.3">
      <c r="B420" s="60">
        <v>40247</v>
      </c>
      <c r="C420" s="61">
        <v>11121</v>
      </c>
      <c r="D420" s="62">
        <f t="shared" si="7"/>
        <v>1.0742720034900274E-2</v>
      </c>
    </row>
    <row r="421" spans="2:4" x14ac:dyDescent="0.3">
      <c r="B421" s="60">
        <v>40248</v>
      </c>
      <c r="C421" s="61">
        <v>11045.4</v>
      </c>
      <c r="D421" s="62">
        <f t="shared" si="7"/>
        <v>-6.7979498246560893E-3</v>
      </c>
    </row>
    <row r="422" spans="2:4" x14ac:dyDescent="0.3">
      <c r="B422" s="60">
        <v>40249</v>
      </c>
      <c r="C422" s="61">
        <v>11077</v>
      </c>
      <c r="D422" s="62">
        <f t="shared" si="7"/>
        <v>2.8609194777916929E-3</v>
      </c>
    </row>
    <row r="423" spans="2:4" x14ac:dyDescent="0.3">
      <c r="B423" s="60">
        <v>40252</v>
      </c>
      <c r="C423" s="61">
        <v>10957.8</v>
      </c>
      <c r="D423" s="62">
        <f t="shared" si="7"/>
        <v>-1.076103638169186E-2</v>
      </c>
    </row>
    <row r="424" spans="2:4" x14ac:dyDescent="0.3">
      <c r="B424" s="60">
        <v>40253</v>
      </c>
      <c r="C424" s="61">
        <v>11059.3</v>
      </c>
      <c r="D424" s="62">
        <f t="shared" si="7"/>
        <v>9.2628082279289647E-3</v>
      </c>
    </row>
    <row r="425" spans="2:4" x14ac:dyDescent="0.3">
      <c r="B425" s="60">
        <v>40254</v>
      </c>
      <c r="C425" s="61">
        <v>11166.8</v>
      </c>
      <c r="D425" s="62">
        <f t="shared" si="7"/>
        <v>9.7203258795764656E-3</v>
      </c>
    </row>
    <row r="426" spans="2:4" x14ac:dyDescent="0.3">
      <c r="B426" s="60">
        <v>40255</v>
      </c>
      <c r="C426" s="61">
        <v>11073.5</v>
      </c>
      <c r="D426" s="62">
        <f t="shared" si="7"/>
        <v>-8.3551241179209146E-3</v>
      </c>
    </row>
    <row r="427" spans="2:4" x14ac:dyDescent="0.3">
      <c r="B427" s="60">
        <v>40256</v>
      </c>
      <c r="C427" s="61">
        <v>10990.8</v>
      </c>
      <c r="D427" s="62">
        <f t="shared" si="7"/>
        <v>-7.4682801282341385E-3</v>
      </c>
    </row>
    <row r="428" spans="2:4" x14ac:dyDescent="0.3">
      <c r="B428" s="60">
        <v>40259</v>
      </c>
      <c r="C428" s="61">
        <v>10861.9</v>
      </c>
      <c r="D428" s="62">
        <f t="shared" si="7"/>
        <v>-1.1727990683116757E-2</v>
      </c>
    </row>
    <row r="429" spans="2:4" x14ac:dyDescent="0.3">
      <c r="B429" s="60">
        <v>40260</v>
      </c>
      <c r="C429" s="61">
        <v>10996.2</v>
      </c>
      <c r="D429" s="62">
        <f t="shared" si="7"/>
        <v>1.2364319317983142E-2</v>
      </c>
    </row>
    <row r="430" spans="2:4" x14ac:dyDescent="0.3">
      <c r="B430" s="60">
        <v>40261</v>
      </c>
      <c r="C430" s="61">
        <v>10866.3</v>
      </c>
      <c r="D430" s="62">
        <f t="shared" si="7"/>
        <v>-1.181317182299353E-2</v>
      </c>
    </row>
    <row r="431" spans="2:4" x14ac:dyDescent="0.3">
      <c r="B431" s="60">
        <v>40262</v>
      </c>
      <c r="C431" s="61">
        <v>11091.4</v>
      </c>
      <c r="D431" s="62">
        <f t="shared" si="7"/>
        <v>2.0715422913043114E-2</v>
      </c>
    </row>
    <row r="432" spans="2:4" x14ac:dyDescent="0.3">
      <c r="B432" s="60">
        <v>40263</v>
      </c>
      <c r="C432" s="61">
        <v>11071.1</v>
      </c>
      <c r="D432" s="62">
        <f t="shared" si="7"/>
        <v>-1.830246857925895E-3</v>
      </c>
    </row>
    <row r="433" spans="2:4" x14ac:dyDescent="0.3">
      <c r="B433" s="60">
        <v>40266</v>
      </c>
      <c r="C433" s="61">
        <v>11091</v>
      </c>
      <c r="D433" s="62">
        <f t="shared" si="7"/>
        <v>1.7974726991897495E-3</v>
      </c>
    </row>
    <row r="434" spans="2:4" x14ac:dyDescent="0.3">
      <c r="B434" s="60">
        <v>40267</v>
      </c>
      <c r="C434" s="61">
        <v>10980.7</v>
      </c>
      <c r="D434" s="62">
        <f t="shared" si="7"/>
        <v>-9.9450004508159114E-3</v>
      </c>
    </row>
    <row r="435" spans="2:4" x14ac:dyDescent="0.3">
      <c r="B435" s="60">
        <v>40268</v>
      </c>
      <c r="C435" s="61">
        <v>10871.3</v>
      </c>
      <c r="D435" s="62">
        <f t="shared" si="7"/>
        <v>-9.9629349677162159E-3</v>
      </c>
    </row>
    <row r="436" spans="2:4" x14ac:dyDescent="0.3">
      <c r="B436" s="60">
        <v>40269</v>
      </c>
      <c r="C436" s="61">
        <v>11067.9</v>
      </c>
      <c r="D436" s="62">
        <f t="shared" si="7"/>
        <v>1.8084313743526568E-2</v>
      </c>
    </row>
    <row r="437" spans="2:4" x14ac:dyDescent="0.3">
      <c r="B437" s="60">
        <v>40274</v>
      </c>
      <c r="C437" s="61">
        <v>11160.6</v>
      </c>
      <c r="D437" s="62">
        <f t="shared" si="7"/>
        <v>8.3755726018486555E-3</v>
      </c>
    </row>
    <row r="438" spans="2:4" x14ac:dyDescent="0.3">
      <c r="B438" s="60">
        <v>40275</v>
      </c>
      <c r="C438" s="61">
        <v>11191.3</v>
      </c>
      <c r="D438" s="62">
        <f t="shared" si="7"/>
        <v>2.7507481676611388E-3</v>
      </c>
    </row>
    <row r="439" spans="2:4" x14ac:dyDescent="0.3">
      <c r="B439" s="60">
        <v>40276</v>
      </c>
      <c r="C439" s="61">
        <v>11076.3</v>
      </c>
      <c r="D439" s="62">
        <f t="shared" si="7"/>
        <v>-1.0275839268002825E-2</v>
      </c>
    </row>
    <row r="440" spans="2:4" x14ac:dyDescent="0.3">
      <c r="B440" s="60">
        <v>40277</v>
      </c>
      <c r="C440" s="61">
        <v>11394.2</v>
      </c>
      <c r="D440" s="62">
        <f t="shared" si="7"/>
        <v>2.8700919982304694E-2</v>
      </c>
    </row>
    <row r="441" spans="2:4" x14ac:dyDescent="0.3">
      <c r="B441" s="60">
        <v>40280</v>
      </c>
      <c r="C441" s="61">
        <v>11460.8</v>
      </c>
      <c r="D441" s="62">
        <f t="shared" si="7"/>
        <v>5.8450790753188939E-3</v>
      </c>
    </row>
    <row r="442" spans="2:4" x14ac:dyDescent="0.3">
      <c r="B442" s="60">
        <v>40281</v>
      </c>
      <c r="C442" s="61">
        <v>11461</v>
      </c>
      <c r="D442" s="62">
        <f t="shared" si="7"/>
        <v>1.7450788775716147E-5</v>
      </c>
    </row>
    <row r="443" spans="2:4" x14ac:dyDescent="0.3">
      <c r="B443" s="60">
        <v>40282</v>
      </c>
      <c r="C443" s="61">
        <v>11503.7</v>
      </c>
      <c r="D443" s="62">
        <f t="shared" si="7"/>
        <v>3.7256783875753187E-3</v>
      </c>
    </row>
    <row r="444" spans="2:4" x14ac:dyDescent="0.3">
      <c r="B444" s="60">
        <v>40283</v>
      </c>
      <c r="C444" s="61">
        <v>11523.5</v>
      </c>
      <c r="D444" s="62">
        <f t="shared" si="7"/>
        <v>1.7211853577543982E-3</v>
      </c>
    </row>
    <row r="445" spans="2:4" x14ac:dyDescent="0.3">
      <c r="B445" s="60">
        <v>40284</v>
      </c>
      <c r="C445" s="61">
        <v>11259.7</v>
      </c>
      <c r="D445" s="62">
        <f t="shared" si="7"/>
        <v>-2.2892350414370571E-2</v>
      </c>
    </row>
    <row r="446" spans="2:4" x14ac:dyDescent="0.3">
      <c r="B446" s="60">
        <v>40287</v>
      </c>
      <c r="C446" s="61">
        <v>11199.5</v>
      </c>
      <c r="D446" s="62">
        <f t="shared" si="7"/>
        <v>-5.3465012389318301E-3</v>
      </c>
    </row>
    <row r="447" spans="2:4" x14ac:dyDescent="0.3">
      <c r="B447" s="60">
        <v>40288</v>
      </c>
      <c r="C447" s="61">
        <v>11305.6</v>
      </c>
      <c r="D447" s="62">
        <f t="shared" si="7"/>
        <v>9.4736372159471734E-3</v>
      </c>
    </row>
    <row r="448" spans="2:4" x14ac:dyDescent="0.3">
      <c r="B448" s="60">
        <v>40289</v>
      </c>
      <c r="C448" s="61">
        <v>11064.7</v>
      </c>
      <c r="D448" s="62">
        <f t="shared" si="7"/>
        <v>-2.1308024341919016E-2</v>
      </c>
    </row>
    <row r="449" spans="2:4" x14ac:dyDescent="0.3">
      <c r="B449" s="60">
        <v>40290</v>
      </c>
      <c r="C449" s="61">
        <v>10821.9</v>
      </c>
      <c r="D449" s="62">
        <f t="shared" si="7"/>
        <v>-2.1943658662232243E-2</v>
      </c>
    </row>
    <row r="450" spans="2:4" x14ac:dyDescent="0.3">
      <c r="B450" s="60">
        <v>40291</v>
      </c>
      <c r="C450" s="61">
        <v>10918.2</v>
      </c>
      <c r="D450" s="62">
        <f t="shared" si="7"/>
        <v>8.8986222382392271E-3</v>
      </c>
    </row>
    <row r="451" spans="2:4" x14ac:dyDescent="0.3">
      <c r="B451" s="60">
        <v>40294</v>
      </c>
      <c r="C451" s="61">
        <v>10939.3</v>
      </c>
      <c r="D451" s="62">
        <f t="shared" si="7"/>
        <v>1.9325529849241216E-3</v>
      </c>
    </row>
    <row r="452" spans="2:4" x14ac:dyDescent="0.3">
      <c r="B452" s="60">
        <v>40295</v>
      </c>
      <c r="C452" s="61">
        <v>10480.9</v>
      </c>
      <c r="D452" s="62">
        <f t="shared" si="7"/>
        <v>-4.1903960948141077E-2</v>
      </c>
    </row>
    <row r="453" spans="2:4" x14ac:dyDescent="0.3">
      <c r="B453" s="60">
        <v>40296</v>
      </c>
      <c r="C453" s="61">
        <v>10167</v>
      </c>
      <c r="D453" s="62">
        <f t="shared" si="7"/>
        <v>-2.994971805856364E-2</v>
      </c>
    </row>
    <row r="454" spans="2:4" x14ac:dyDescent="0.3">
      <c r="B454" s="60">
        <v>40297</v>
      </c>
      <c r="C454" s="61">
        <v>10441</v>
      </c>
      <c r="D454" s="62">
        <f t="shared" si="7"/>
        <v>2.6949936067669912E-2</v>
      </c>
    </row>
    <row r="455" spans="2:4" x14ac:dyDescent="0.3">
      <c r="B455" s="60">
        <v>40298</v>
      </c>
      <c r="C455" s="61">
        <v>10492.2</v>
      </c>
      <c r="D455" s="62">
        <f t="shared" si="7"/>
        <v>4.903744852025738E-3</v>
      </c>
    </row>
    <row r="456" spans="2:4" x14ac:dyDescent="0.3">
      <c r="B456" s="60">
        <v>40301</v>
      </c>
      <c r="C456" s="61">
        <v>10422.799999999999</v>
      </c>
      <c r="D456" s="62">
        <f t="shared" si="7"/>
        <v>-6.6144373915862685E-3</v>
      </c>
    </row>
    <row r="457" spans="2:4" x14ac:dyDescent="0.3">
      <c r="B457" s="60">
        <v>40302</v>
      </c>
      <c r="C457" s="61">
        <v>9859.1</v>
      </c>
      <c r="D457" s="62">
        <f t="shared" si="7"/>
        <v>-5.4083355720151875E-2</v>
      </c>
    </row>
    <row r="458" spans="2:4" x14ac:dyDescent="0.3">
      <c r="B458" s="60">
        <v>40303</v>
      </c>
      <c r="C458" s="61">
        <v>9635.2000000000007</v>
      </c>
      <c r="D458" s="62">
        <f t="shared" si="7"/>
        <v>-2.2709983669908982E-2</v>
      </c>
    </row>
    <row r="459" spans="2:4" x14ac:dyDescent="0.3">
      <c r="B459" s="60">
        <v>40304</v>
      </c>
      <c r="C459" s="61">
        <v>9352.6</v>
      </c>
      <c r="D459" s="62">
        <f t="shared" si="7"/>
        <v>-2.9329956824975127E-2</v>
      </c>
    </row>
    <row r="460" spans="2:4" x14ac:dyDescent="0.3">
      <c r="B460" s="60">
        <v>40305</v>
      </c>
      <c r="C460" s="61">
        <v>9046.1</v>
      </c>
      <c r="D460" s="62">
        <f t="shared" si="7"/>
        <v>-3.2771635694886982E-2</v>
      </c>
    </row>
    <row r="461" spans="2:4" x14ac:dyDescent="0.3">
      <c r="B461" s="60">
        <v>40308</v>
      </c>
      <c r="C461" s="61">
        <v>10351.9</v>
      </c>
      <c r="D461" s="62">
        <f t="shared" si="7"/>
        <v>0.14434949867898864</v>
      </c>
    </row>
    <row r="462" spans="2:4" x14ac:dyDescent="0.3">
      <c r="B462" s="60">
        <v>40309</v>
      </c>
      <c r="C462" s="61">
        <v>10008.6</v>
      </c>
      <c r="D462" s="62">
        <f t="shared" si="7"/>
        <v>-3.3162994232942673E-2</v>
      </c>
    </row>
    <row r="463" spans="2:4" x14ac:dyDescent="0.3">
      <c r="B463" s="60">
        <v>40310</v>
      </c>
      <c r="C463" s="61">
        <v>10089.799999999999</v>
      </c>
      <c r="D463" s="62">
        <f t="shared" si="7"/>
        <v>8.1130228003915544E-3</v>
      </c>
    </row>
    <row r="464" spans="2:4" x14ac:dyDescent="0.3">
      <c r="B464" s="60">
        <v>40311</v>
      </c>
      <c r="C464" s="61">
        <v>9977.5</v>
      </c>
      <c r="D464" s="62">
        <f t="shared" si="7"/>
        <v>-1.1130052131855863E-2</v>
      </c>
    </row>
    <row r="465" spans="2:4" x14ac:dyDescent="0.3">
      <c r="B465" s="60">
        <v>40312</v>
      </c>
      <c r="C465" s="61">
        <v>9314.7000000000007</v>
      </c>
      <c r="D465" s="62">
        <f t="shared" si="7"/>
        <v>-6.6429466299173068E-2</v>
      </c>
    </row>
    <row r="466" spans="2:4" x14ac:dyDescent="0.3">
      <c r="B466" s="60">
        <v>40315</v>
      </c>
      <c r="C466" s="61">
        <v>9286.1</v>
      </c>
      <c r="D466" s="62">
        <f t="shared" si="7"/>
        <v>-3.0704155796751759E-3</v>
      </c>
    </row>
    <row r="467" spans="2:4" x14ac:dyDescent="0.3">
      <c r="B467" s="60">
        <v>40316</v>
      </c>
      <c r="C467" s="61">
        <v>9627.6</v>
      </c>
      <c r="D467" s="62">
        <f t="shared" si="7"/>
        <v>3.6775395483572219E-2</v>
      </c>
    </row>
    <row r="468" spans="2:4" x14ac:dyDescent="0.3">
      <c r="B468" s="60">
        <v>40317</v>
      </c>
      <c r="C468" s="61">
        <v>9376.5</v>
      </c>
      <c r="D468" s="62">
        <f t="shared" si="7"/>
        <v>-2.6081266359217287E-2</v>
      </c>
    </row>
    <row r="469" spans="2:4" x14ac:dyDescent="0.3">
      <c r="B469" s="60">
        <v>40318</v>
      </c>
      <c r="C469" s="61">
        <v>9270.5</v>
      </c>
      <c r="D469" s="62">
        <f t="shared" si="7"/>
        <v>-1.1304857889404362E-2</v>
      </c>
    </row>
    <row r="470" spans="2:4" x14ac:dyDescent="0.3">
      <c r="B470" s="60">
        <v>40319</v>
      </c>
      <c r="C470" s="61">
        <v>9407.2999999999993</v>
      </c>
      <c r="D470" s="62">
        <f t="shared" si="7"/>
        <v>1.4756485626449411E-2</v>
      </c>
    </row>
    <row r="471" spans="2:4" x14ac:dyDescent="0.3">
      <c r="B471" s="60">
        <v>40322</v>
      </c>
      <c r="C471" s="61">
        <v>9287.9</v>
      </c>
      <c r="D471" s="62">
        <f t="shared" si="7"/>
        <v>-1.2692270896006256E-2</v>
      </c>
    </row>
    <row r="472" spans="2:4" x14ac:dyDescent="0.3">
      <c r="B472" s="60">
        <v>40323</v>
      </c>
      <c r="C472" s="61">
        <v>9004.4</v>
      </c>
      <c r="D472" s="62">
        <f t="shared" si="7"/>
        <v>-3.0523584448583642E-2</v>
      </c>
    </row>
    <row r="473" spans="2:4" x14ac:dyDescent="0.3">
      <c r="B473" s="60">
        <v>40324</v>
      </c>
      <c r="C473" s="61">
        <v>9042.6</v>
      </c>
      <c r="D473" s="62">
        <f t="shared" si="7"/>
        <v>4.2423703966950298E-3</v>
      </c>
    </row>
    <row r="474" spans="2:4" x14ac:dyDescent="0.3">
      <c r="B474" s="60">
        <v>40325</v>
      </c>
      <c r="C474" s="61">
        <v>9334.9</v>
      </c>
      <c r="D474" s="62">
        <f t="shared" si="7"/>
        <v>3.2324773848229411E-2</v>
      </c>
    </row>
    <row r="475" spans="2:4" x14ac:dyDescent="0.3">
      <c r="B475" s="60">
        <v>40326</v>
      </c>
      <c r="C475" s="61">
        <v>9425.5</v>
      </c>
      <c r="D475" s="62">
        <f t="shared" si="7"/>
        <v>9.7055137173403423E-3</v>
      </c>
    </row>
    <row r="476" spans="2:4" x14ac:dyDescent="0.3">
      <c r="B476" s="60">
        <v>40329</v>
      </c>
      <c r="C476" s="61">
        <v>9359.4</v>
      </c>
      <c r="D476" s="62">
        <f t="shared" si="7"/>
        <v>-7.0128905628349019E-3</v>
      </c>
    </row>
    <row r="477" spans="2:4" x14ac:dyDescent="0.3">
      <c r="B477" s="60">
        <v>40330</v>
      </c>
      <c r="C477" s="61">
        <v>9299.7000000000007</v>
      </c>
      <c r="D477" s="62">
        <f t="shared" si="7"/>
        <v>-6.3786140137187114E-3</v>
      </c>
    </row>
    <row r="478" spans="2:4" x14ac:dyDescent="0.3">
      <c r="B478" s="60">
        <v>40331</v>
      </c>
      <c r="C478" s="61">
        <v>9268</v>
      </c>
      <c r="D478" s="62">
        <f t="shared" si="7"/>
        <v>-3.4087121089928412E-3</v>
      </c>
    </row>
    <row r="479" spans="2:4" x14ac:dyDescent="0.3">
      <c r="B479" s="60">
        <v>40332</v>
      </c>
      <c r="C479" s="61">
        <v>9276.2000000000007</v>
      </c>
      <c r="D479" s="62">
        <f t="shared" ref="D479:D542" si="8">(C479-C478)/C478</f>
        <v>8.8476478204582731E-4</v>
      </c>
    </row>
    <row r="480" spans="2:4" x14ac:dyDescent="0.3">
      <c r="B480" s="60">
        <v>40333</v>
      </c>
      <c r="C480" s="61">
        <v>8923.4</v>
      </c>
      <c r="D480" s="62">
        <f t="shared" si="8"/>
        <v>-3.8032815161380851E-2</v>
      </c>
    </row>
    <row r="481" spans="2:4" x14ac:dyDescent="0.3">
      <c r="B481" s="60">
        <v>40336</v>
      </c>
      <c r="C481" s="61">
        <v>8795.2999999999993</v>
      </c>
      <c r="D481" s="62">
        <f t="shared" si="8"/>
        <v>-1.4355514714122461E-2</v>
      </c>
    </row>
    <row r="482" spans="2:4" x14ac:dyDescent="0.3">
      <c r="B482" s="60">
        <v>40337</v>
      </c>
      <c r="C482" s="61">
        <v>8669.7999999999993</v>
      </c>
      <c r="D482" s="62">
        <f t="shared" si="8"/>
        <v>-1.426898457130513E-2</v>
      </c>
    </row>
    <row r="483" spans="2:4" x14ac:dyDescent="0.3">
      <c r="B483" s="60">
        <v>40338</v>
      </c>
      <c r="C483" s="61">
        <v>8868.7000000000007</v>
      </c>
      <c r="D483" s="62">
        <f t="shared" si="8"/>
        <v>2.2941705691019571E-2</v>
      </c>
    </row>
    <row r="484" spans="2:4" x14ac:dyDescent="0.3">
      <c r="B484" s="60">
        <v>40339</v>
      </c>
      <c r="C484" s="61">
        <v>9198.2000000000007</v>
      </c>
      <c r="D484" s="62">
        <f t="shared" si="8"/>
        <v>3.7153134055724062E-2</v>
      </c>
    </row>
    <row r="485" spans="2:4" x14ac:dyDescent="0.3">
      <c r="B485" s="60">
        <v>40340</v>
      </c>
      <c r="C485" s="61">
        <v>9561.7000000000007</v>
      </c>
      <c r="D485" s="62">
        <f t="shared" si="8"/>
        <v>3.9518601465504115E-2</v>
      </c>
    </row>
    <row r="486" spans="2:4" x14ac:dyDescent="0.3">
      <c r="B486" s="60">
        <v>40343</v>
      </c>
      <c r="C486" s="61">
        <v>9584</v>
      </c>
      <c r="D486" s="62">
        <f t="shared" si="8"/>
        <v>2.3322212577260603E-3</v>
      </c>
    </row>
    <row r="487" spans="2:4" x14ac:dyDescent="0.3">
      <c r="B487" s="60">
        <v>40344</v>
      </c>
      <c r="C487" s="61">
        <v>9742</v>
      </c>
      <c r="D487" s="62">
        <f t="shared" si="8"/>
        <v>1.6485809682804674E-2</v>
      </c>
    </row>
    <row r="488" spans="2:4" x14ac:dyDescent="0.3">
      <c r="B488" s="60">
        <v>40345</v>
      </c>
      <c r="C488" s="61">
        <v>9683.2999999999993</v>
      </c>
      <c r="D488" s="62">
        <f t="shared" si="8"/>
        <v>-6.0254567850544782E-3</v>
      </c>
    </row>
    <row r="489" spans="2:4" x14ac:dyDescent="0.3">
      <c r="B489" s="60">
        <v>40346</v>
      </c>
      <c r="C489" s="61">
        <v>9755.1</v>
      </c>
      <c r="D489" s="62">
        <f t="shared" si="8"/>
        <v>7.4148275897680639E-3</v>
      </c>
    </row>
    <row r="490" spans="2:4" x14ac:dyDescent="0.3">
      <c r="B490" s="60">
        <v>40347</v>
      </c>
      <c r="C490" s="61">
        <v>9971.7999999999993</v>
      </c>
      <c r="D490" s="62">
        <f t="shared" si="8"/>
        <v>2.2214021383686368E-2</v>
      </c>
    </row>
    <row r="491" spans="2:4" x14ac:dyDescent="0.3">
      <c r="B491" s="60">
        <v>40350</v>
      </c>
      <c r="C491" s="61">
        <v>10071.9</v>
      </c>
      <c r="D491" s="62">
        <f t="shared" si="8"/>
        <v>1.0038308028640804E-2</v>
      </c>
    </row>
    <row r="492" spans="2:4" x14ac:dyDescent="0.3">
      <c r="B492" s="60">
        <v>40351</v>
      </c>
      <c r="C492" s="61">
        <v>10016.1</v>
      </c>
      <c r="D492" s="62">
        <f t="shared" si="8"/>
        <v>-5.5401662049860776E-3</v>
      </c>
    </row>
    <row r="493" spans="2:4" x14ac:dyDescent="0.3">
      <c r="B493" s="60">
        <v>40352</v>
      </c>
      <c r="C493" s="61">
        <v>9886</v>
      </c>
      <c r="D493" s="62">
        <f t="shared" si="8"/>
        <v>-1.2989087569013923E-2</v>
      </c>
    </row>
    <row r="494" spans="2:4" x14ac:dyDescent="0.3">
      <c r="B494" s="60">
        <v>40353</v>
      </c>
      <c r="C494" s="61">
        <v>9586.5</v>
      </c>
      <c r="D494" s="62">
        <f t="shared" si="8"/>
        <v>-3.0295367185919481E-2</v>
      </c>
    </row>
    <row r="495" spans="2:4" x14ac:dyDescent="0.3">
      <c r="B495" s="60">
        <v>40354</v>
      </c>
      <c r="C495" s="61">
        <v>9535</v>
      </c>
      <c r="D495" s="62">
        <f t="shared" si="8"/>
        <v>-5.3721379022583842E-3</v>
      </c>
    </row>
    <row r="496" spans="2:4" x14ac:dyDescent="0.3">
      <c r="B496" s="60">
        <v>40357</v>
      </c>
      <c r="C496" s="61">
        <v>9688.5</v>
      </c>
      <c r="D496" s="62">
        <f t="shared" si="8"/>
        <v>1.6098584163607762E-2</v>
      </c>
    </row>
    <row r="497" spans="2:4" x14ac:dyDescent="0.3">
      <c r="B497" s="60">
        <v>40358</v>
      </c>
      <c r="C497" s="61">
        <v>9160.4</v>
      </c>
      <c r="D497" s="62">
        <f t="shared" si="8"/>
        <v>-5.4507921762914836E-2</v>
      </c>
    </row>
    <row r="498" spans="2:4" x14ac:dyDescent="0.3">
      <c r="B498" s="60">
        <v>40359</v>
      </c>
      <c r="C498" s="61">
        <v>9263.4</v>
      </c>
      <c r="D498" s="62">
        <f t="shared" si="8"/>
        <v>1.124405047814506E-2</v>
      </c>
    </row>
    <row r="499" spans="2:4" x14ac:dyDescent="0.3">
      <c r="B499" s="60">
        <v>40360</v>
      </c>
      <c r="C499" s="61">
        <v>9178.2000000000007</v>
      </c>
      <c r="D499" s="62">
        <f t="shared" si="8"/>
        <v>-9.1974868838654179E-3</v>
      </c>
    </row>
    <row r="500" spans="2:4" x14ac:dyDescent="0.3">
      <c r="B500" s="60">
        <v>40361</v>
      </c>
      <c r="C500" s="61">
        <v>9250.7999999999993</v>
      </c>
      <c r="D500" s="62">
        <f t="shared" si="8"/>
        <v>7.9100477217753529E-3</v>
      </c>
    </row>
    <row r="501" spans="2:4" x14ac:dyDescent="0.3">
      <c r="B501" s="60">
        <v>40364</v>
      </c>
      <c r="C501" s="61">
        <v>9281.5</v>
      </c>
      <c r="D501" s="62">
        <f t="shared" si="8"/>
        <v>3.3186319021058426E-3</v>
      </c>
    </row>
    <row r="502" spans="2:4" x14ac:dyDescent="0.3">
      <c r="B502" s="60">
        <v>40365</v>
      </c>
      <c r="C502" s="61">
        <v>9615</v>
      </c>
      <c r="D502" s="62">
        <f t="shared" si="8"/>
        <v>3.5931692075634326E-2</v>
      </c>
    </row>
    <row r="503" spans="2:4" x14ac:dyDescent="0.3">
      <c r="B503" s="60">
        <v>40366</v>
      </c>
      <c r="C503" s="61">
        <v>9987.4</v>
      </c>
      <c r="D503" s="62">
        <f t="shared" si="8"/>
        <v>3.87311492459698E-2</v>
      </c>
    </row>
    <row r="504" spans="2:4" x14ac:dyDescent="0.3">
      <c r="B504" s="60">
        <v>40367</v>
      </c>
      <c r="C504" s="61">
        <v>10080.5</v>
      </c>
      <c r="D504" s="62">
        <f t="shared" si="8"/>
        <v>9.3217453992030328E-3</v>
      </c>
    </row>
    <row r="505" spans="2:4" x14ac:dyDescent="0.3">
      <c r="B505" s="60">
        <v>40368</v>
      </c>
      <c r="C505" s="61">
        <v>10127.299999999999</v>
      </c>
      <c r="D505" s="62">
        <f t="shared" si="8"/>
        <v>4.6426268538266226E-3</v>
      </c>
    </row>
    <row r="506" spans="2:4" x14ac:dyDescent="0.3">
      <c r="B506" s="60">
        <v>40371</v>
      </c>
      <c r="C506" s="61">
        <v>10058.200000000001</v>
      </c>
      <c r="D506" s="62">
        <f t="shared" si="8"/>
        <v>-6.8231414098524337E-3</v>
      </c>
    </row>
    <row r="507" spans="2:4" x14ac:dyDescent="0.3">
      <c r="B507" s="60">
        <v>40372</v>
      </c>
      <c r="C507" s="61">
        <v>10259.5</v>
      </c>
      <c r="D507" s="62">
        <f t="shared" si="8"/>
        <v>2.001352130599901E-2</v>
      </c>
    </row>
    <row r="508" spans="2:4" x14ac:dyDescent="0.3">
      <c r="B508" s="60">
        <v>40373</v>
      </c>
      <c r="C508" s="61">
        <v>10278.5</v>
      </c>
      <c r="D508" s="62">
        <f t="shared" si="8"/>
        <v>1.8519421024416395E-3</v>
      </c>
    </row>
    <row r="509" spans="2:4" x14ac:dyDescent="0.3">
      <c r="B509" s="60">
        <v>40374</v>
      </c>
      <c r="C509" s="61">
        <v>10160.200000000001</v>
      </c>
      <c r="D509" s="62">
        <f t="shared" si="8"/>
        <v>-1.1509461497300118E-2</v>
      </c>
    </row>
    <row r="510" spans="2:4" x14ac:dyDescent="0.3">
      <c r="B510" s="60">
        <v>40375</v>
      </c>
      <c r="C510" s="61">
        <v>9991.7000000000007</v>
      </c>
      <c r="D510" s="62">
        <f t="shared" si="8"/>
        <v>-1.6584319206314833E-2</v>
      </c>
    </row>
    <row r="511" spans="2:4" x14ac:dyDescent="0.3">
      <c r="B511" s="60">
        <v>40378</v>
      </c>
      <c r="C511" s="61">
        <v>9929.7999999999993</v>
      </c>
      <c r="D511" s="62">
        <f t="shared" si="8"/>
        <v>-6.1951419678334466E-3</v>
      </c>
    </row>
    <row r="512" spans="2:4" x14ac:dyDescent="0.3">
      <c r="B512" s="60">
        <v>40379</v>
      </c>
      <c r="C512" s="61">
        <v>10061.299999999999</v>
      </c>
      <c r="D512" s="62">
        <f t="shared" si="8"/>
        <v>1.3242965618642874E-2</v>
      </c>
    </row>
    <row r="513" spans="2:4" x14ac:dyDescent="0.3">
      <c r="B513" s="60">
        <v>40380</v>
      </c>
      <c r="C513" s="61">
        <v>10040.799999999999</v>
      </c>
      <c r="D513" s="62">
        <f t="shared" si="8"/>
        <v>-2.037510063311898E-3</v>
      </c>
    </row>
    <row r="514" spans="2:4" x14ac:dyDescent="0.3">
      <c r="B514" s="60">
        <v>40381</v>
      </c>
      <c r="C514" s="61">
        <v>10302.9</v>
      </c>
      <c r="D514" s="62">
        <f t="shared" si="8"/>
        <v>2.6103497729264638E-2</v>
      </c>
    </row>
    <row r="515" spans="2:4" x14ac:dyDescent="0.3">
      <c r="B515" s="60">
        <v>40382</v>
      </c>
      <c r="C515" s="61">
        <v>10388.200000000001</v>
      </c>
      <c r="D515" s="62">
        <f t="shared" si="8"/>
        <v>8.2792223548710641E-3</v>
      </c>
    </row>
    <row r="516" spans="2:4" x14ac:dyDescent="0.3">
      <c r="B516" s="60">
        <v>40385</v>
      </c>
      <c r="C516" s="61">
        <v>10506.7</v>
      </c>
      <c r="D516" s="62">
        <f t="shared" si="8"/>
        <v>1.1407173523805856E-2</v>
      </c>
    </row>
    <row r="517" spans="2:4" x14ac:dyDescent="0.3">
      <c r="B517" s="60">
        <v>40386</v>
      </c>
      <c r="C517" s="61">
        <v>10645</v>
      </c>
      <c r="D517" s="62">
        <f t="shared" si="8"/>
        <v>1.3163029305110003E-2</v>
      </c>
    </row>
    <row r="518" spans="2:4" x14ac:dyDescent="0.3">
      <c r="B518" s="60">
        <v>40387</v>
      </c>
      <c r="C518" s="61">
        <v>10643.9</v>
      </c>
      <c r="D518" s="62">
        <f t="shared" si="8"/>
        <v>-1.0333489901365559E-4</v>
      </c>
    </row>
    <row r="519" spans="2:4" x14ac:dyDescent="0.3">
      <c r="B519" s="60">
        <v>40388</v>
      </c>
      <c r="C519" s="61">
        <v>10659.5</v>
      </c>
      <c r="D519" s="62">
        <f t="shared" si="8"/>
        <v>1.4656282001898142E-3</v>
      </c>
    </row>
    <row r="520" spans="2:4" x14ac:dyDescent="0.3">
      <c r="B520" s="60">
        <v>40389</v>
      </c>
      <c r="C520" s="61">
        <v>10499.8</v>
      </c>
      <c r="D520" s="62">
        <f t="shared" si="8"/>
        <v>-1.4981940991603802E-2</v>
      </c>
    </row>
    <row r="521" spans="2:4" x14ac:dyDescent="0.3">
      <c r="B521" s="60">
        <v>40392</v>
      </c>
      <c r="C521" s="61">
        <v>10835.4</v>
      </c>
      <c r="D521" s="62">
        <f t="shared" si="8"/>
        <v>3.1962513571687119E-2</v>
      </c>
    </row>
    <row r="522" spans="2:4" x14ac:dyDescent="0.3">
      <c r="B522" s="60">
        <v>40393</v>
      </c>
      <c r="C522" s="61">
        <v>10871.4</v>
      </c>
      <c r="D522" s="62">
        <f t="shared" si="8"/>
        <v>3.3224431031618584E-3</v>
      </c>
    </row>
    <row r="523" spans="2:4" x14ac:dyDescent="0.3">
      <c r="B523" s="60">
        <v>40394</v>
      </c>
      <c r="C523" s="61">
        <v>10843.3</v>
      </c>
      <c r="D523" s="62">
        <f t="shared" si="8"/>
        <v>-2.5847636918888426E-3</v>
      </c>
    </row>
    <row r="524" spans="2:4" x14ac:dyDescent="0.3">
      <c r="B524" s="60">
        <v>40395</v>
      </c>
      <c r="C524" s="61">
        <v>10840</v>
      </c>
      <c r="D524" s="62">
        <f t="shared" si="8"/>
        <v>-3.0433539605095059E-4</v>
      </c>
    </row>
    <row r="525" spans="2:4" x14ac:dyDescent="0.3">
      <c r="B525" s="60">
        <v>40396</v>
      </c>
      <c r="C525" s="61">
        <v>10651.1</v>
      </c>
      <c r="D525" s="62">
        <f t="shared" si="8"/>
        <v>-1.7426199261992587E-2</v>
      </c>
    </row>
    <row r="526" spans="2:4" x14ac:dyDescent="0.3">
      <c r="B526" s="60">
        <v>40399</v>
      </c>
      <c r="C526" s="61">
        <v>10812.6</v>
      </c>
      <c r="D526" s="62">
        <f t="shared" si="8"/>
        <v>1.5162753142867873E-2</v>
      </c>
    </row>
    <row r="527" spans="2:4" x14ac:dyDescent="0.3">
      <c r="B527" s="60">
        <v>40400</v>
      </c>
      <c r="C527" s="61">
        <v>10718.5</v>
      </c>
      <c r="D527" s="62">
        <f t="shared" si="8"/>
        <v>-8.7028096849971655E-3</v>
      </c>
    </row>
    <row r="528" spans="2:4" x14ac:dyDescent="0.3">
      <c r="B528" s="60">
        <v>40401</v>
      </c>
      <c r="C528" s="61">
        <v>10374.799999999999</v>
      </c>
      <c r="D528" s="62">
        <f t="shared" si="8"/>
        <v>-3.206605401875269E-2</v>
      </c>
    </row>
    <row r="529" spans="2:4" x14ac:dyDescent="0.3">
      <c r="B529" s="60">
        <v>40402</v>
      </c>
      <c r="C529" s="61">
        <v>10342.4</v>
      </c>
      <c r="D529" s="62">
        <f t="shared" si="8"/>
        <v>-3.1229517677448856E-3</v>
      </c>
    </row>
    <row r="530" spans="2:4" x14ac:dyDescent="0.3">
      <c r="B530" s="60">
        <v>40403</v>
      </c>
      <c r="C530" s="61">
        <v>10275.799999999999</v>
      </c>
      <c r="D530" s="62">
        <f t="shared" si="8"/>
        <v>-6.4395111386138966E-3</v>
      </c>
    </row>
    <row r="531" spans="2:4" x14ac:dyDescent="0.3">
      <c r="B531" s="60">
        <v>40406</v>
      </c>
      <c r="C531" s="61">
        <v>10258.299999999999</v>
      </c>
      <c r="D531" s="62">
        <f t="shared" si="8"/>
        <v>-1.7030304209891202E-3</v>
      </c>
    </row>
    <row r="532" spans="2:4" x14ac:dyDescent="0.3">
      <c r="B532" s="60">
        <v>40407</v>
      </c>
      <c r="C532" s="61">
        <v>10369.5</v>
      </c>
      <c r="D532" s="62">
        <f t="shared" si="8"/>
        <v>1.0840002729497162E-2</v>
      </c>
    </row>
    <row r="533" spans="2:4" x14ac:dyDescent="0.3">
      <c r="B533" s="60">
        <v>40408</v>
      </c>
      <c r="C533" s="61">
        <v>10391</v>
      </c>
      <c r="D533" s="62">
        <f t="shared" si="8"/>
        <v>2.0733883022325088E-3</v>
      </c>
    </row>
    <row r="534" spans="2:4" x14ac:dyDescent="0.3">
      <c r="B534" s="60">
        <v>40409</v>
      </c>
      <c r="C534" s="61">
        <v>10238</v>
      </c>
      <c r="D534" s="62">
        <f t="shared" si="8"/>
        <v>-1.4724280627466077E-2</v>
      </c>
    </row>
    <row r="535" spans="2:4" x14ac:dyDescent="0.3">
      <c r="B535" s="60">
        <v>40410</v>
      </c>
      <c r="C535" s="61">
        <v>10094.299999999999</v>
      </c>
      <c r="D535" s="62">
        <f t="shared" si="8"/>
        <v>-1.4035944520414215E-2</v>
      </c>
    </row>
    <row r="536" spans="2:4" x14ac:dyDescent="0.3">
      <c r="B536" s="60">
        <v>40413</v>
      </c>
      <c r="C536" s="61">
        <v>10221.200000000001</v>
      </c>
      <c r="D536" s="62">
        <f t="shared" si="8"/>
        <v>1.2571451215042297E-2</v>
      </c>
    </row>
    <row r="537" spans="2:4" x14ac:dyDescent="0.3">
      <c r="B537" s="60">
        <v>40414</v>
      </c>
      <c r="C537" s="61">
        <v>10052.299999999999</v>
      </c>
      <c r="D537" s="62">
        <f t="shared" si="8"/>
        <v>-1.6524478534810143E-2</v>
      </c>
    </row>
    <row r="538" spans="2:4" x14ac:dyDescent="0.3">
      <c r="B538" s="60">
        <v>40415</v>
      </c>
      <c r="C538" s="61">
        <v>9894</v>
      </c>
      <c r="D538" s="62">
        <f t="shared" si="8"/>
        <v>-1.5747639843617808E-2</v>
      </c>
    </row>
    <row r="539" spans="2:4" x14ac:dyDescent="0.3">
      <c r="B539" s="60">
        <v>40416</v>
      </c>
      <c r="C539" s="61">
        <v>10004.4</v>
      </c>
      <c r="D539" s="62">
        <f t="shared" si="8"/>
        <v>1.1158277744087289E-2</v>
      </c>
    </row>
    <row r="540" spans="2:4" x14ac:dyDescent="0.3">
      <c r="B540" s="60">
        <v>40417</v>
      </c>
      <c r="C540" s="61">
        <v>10148.200000000001</v>
      </c>
      <c r="D540" s="62">
        <f t="shared" si="8"/>
        <v>1.4373675582743703E-2</v>
      </c>
    </row>
    <row r="541" spans="2:4" x14ac:dyDescent="0.3">
      <c r="B541" s="60">
        <v>40420</v>
      </c>
      <c r="C541" s="61">
        <v>10136</v>
      </c>
      <c r="D541" s="62">
        <f t="shared" si="8"/>
        <v>-1.2021836384778313E-3</v>
      </c>
    </row>
    <row r="542" spans="2:4" x14ac:dyDescent="0.3">
      <c r="B542" s="60">
        <v>40421</v>
      </c>
      <c r="C542" s="61">
        <v>10187</v>
      </c>
      <c r="D542" s="62">
        <f t="shared" si="8"/>
        <v>5.0315706393054462E-3</v>
      </c>
    </row>
    <row r="543" spans="2:4" x14ac:dyDescent="0.3">
      <c r="B543" s="60">
        <v>40422</v>
      </c>
      <c r="C543" s="61">
        <v>10544.8</v>
      </c>
      <c r="D543" s="62">
        <f t="shared" ref="D543:D606" si="9">(C543-C542)/C542</f>
        <v>3.5123196230489769E-2</v>
      </c>
    </row>
    <row r="544" spans="2:4" x14ac:dyDescent="0.3">
      <c r="B544" s="60">
        <v>40423</v>
      </c>
      <c r="C544" s="61">
        <v>10537.6</v>
      </c>
      <c r="D544" s="62">
        <f t="shared" si="9"/>
        <v>-6.8280100144136528E-4</v>
      </c>
    </row>
    <row r="545" spans="2:4" x14ac:dyDescent="0.3">
      <c r="B545" s="60">
        <v>40424</v>
      </c>
      <c r="C545" s="61">
        <v>10599.4</v>
      </c>
      <c r="D545" s="62">
        <f t="shared" si="9"/>
        <v>5.8647130276343069E-3</v>
      </c>
    </row>
    <row r="546" spans="2:4" x14ac:dyDescent="0.3">
      <c r="B546" s="60">
        <v>40427</v>
      </c>
      <c r="C546" s="61">
        <v>10622.7</v>
      </c>
      <c r="D546" s="62">
        <f t="shared" si="9"/>
        <v>2.1982376360927119E-3</v>
      </c>
    </row>
    <row r="547" spans="2:4" x14ac:dyDescent="0.3">
      <c r="B547" s="60">
        <v>40428</v>
      </c>
      <c r="C547" s="61">
        <v>10479.1</v>
      </c>
      <c r="D547" s="62">
        <f t="shared" si="9"/>
        <v>-1.3518220414772172E-2</v>
      </c>
    </row>
    <row r="548" spans="2:4" x14ac:dyDescent="0.3">
      <c r="B548" s="60">
        <v>40429</v>
      </c>
      <c r="C548" s="61">
        <v>10586.2</v>
      </c>
      <c r="D548" s="62">
        <f t="shared" si="9"/>
        <v>1.0220343350096894E-2</v>
      </c>
    </row>
    <row r="549" spans="2:4" x14ac:dyDescent="0.3">
      <c r="B549" s="60">
        <v>40430</v>
      </c>
      <c r="C549" s="61">
        <v>10712.9</v>
      </c>
      <c r="D549" s="62">
        <f t="shared" si="9"/>
        <v>1.1968411705805567E-2</v>
      </c>
    </row>
    <row r="550" spans="2:4" x14ac:dyDescent="0.3">
      <c r="B550" s="60">
        <v>40431</v>
      </c>
      <c r="C550" s="61">
        <v>10689.6</v>
      </c>
      <c r="D550" s="62">
        <f t="shared" si="9"/>
        <v>-2.1749479599360837E-3</v>
      </c>
    </row>
    <row r="551" spans="2:4" x14ac:dyDescent="0.3">
      <c r="B551" s="60">
        <v>40434</v>
      </c>
      <c r="C551" s="61">
        <v>10765.2</v>
      </c>
      <c r="D551" s="62">
        <f t="shared" si="9"/>
        <v>7.0722945666816684E-3</v>
      </c>
    </row>
    <row r="552" spans="2:4" x14ac:dyDescent="0.3">
      <c r="B552" s="60">
        <v>40435</v>
      </c>
      <c r="C552" s="61">
        <v>10806.6</v>
      </c>
      <c r="D552" s="62">
        <f t="shared" si="9"/>
        <v>3.8457251142570165E-3</v>
      </c>
    </row>
    <row r="553" spans="2:4" x14ac:dyDescent="0.3">
      <c r="B553" s="60">
        <v>40436</v>
      </c>
      <c r="C553" s="61">
        <v>10751.8</v>
      </c>
      <c r="D553" s="62">
        <f t="shared" si="9"/>
        <v>-5.0709751448190076E-3</v>
      </c>
    </row>
    <row r="554" spans="2:4" x14ac:dyDescent="0.3">
      <c r="B554" s="60">
        <v>40437</v>
      </c>
      <c r="C554" s="61">
        <v>10716.8</v>
      </c>
      <c r="D554" s="62">
        <f t="shared" si="9"/>
        <v>-3.2552688852099184E-3</v>
      </c>
    </row>
    <row r="555" spans="2:4" x14ac:dyDescent="0.3">
      <c r="B555" s="60">
        <v>40438</v>
      </c>
      <c r="C555" s="61">
        <v>10588.6</v>
      </c>
      <c r="D555" s="62">
        <f t="shared" si="9"/>
        <v>-1.1962526127202049E-2</v>
      </c>
    </row>
    <row r="556" spans="2:4" x14ac:dyDescent="0.3">
      <c r="B556" s="60">
        <v>40441</v>
      </c>
      <c r="C556" s="61">
        <v>10743.1</v>
      </c>
      <c r="D556" s="62">
        <f t="shared" si="9"/>
        <v>1.459116408212606E-2</v>
      </c>
    </row>
    <row r="557" spans="2:4" x14ac:dyDescent="0.3">
      <c r="B557" s="60">
        <v>40442</v>
      </c>
      <c r="C557" s="61">
        <v>10762.5</v>
      </c>
      <c r="D557" s="62">
        <f t="shared" si="9"/>
        <v>1.8058102409918586E-3</v>
      </c>
    </row>
    <row r="558" spans="2:4" x14ac:dyDescent="0.3">
      <c r="B558" s="60">
        <v>40443</v>
      </c>
      <c r="C558" s="61">
        <v>10555.2</v>
      </c>
      <c r="D558" s="62">
        <f t="shared" si="9"/>
        <v>-1.926132404181178E-2</v>
      </c>
    </row>
    <row r="559" spans="2:4" x14ac:dyDescent="0.3">
      <c r="B559" s="60">
        <v>40444</v>
      </c>
      <c r="C559" s="61">
        <v>10501.5</v>
      </c>
      <c r="D559" s="62">
        <f t="shared" si="9"/>
        <v>-5.0875397908140751E-3</v>
      </c>
    </row>
    <row r="560" spans="2:4" x14ac:dyDescent="0.3">
      <c r="B560" s="60">
        <v>40445</v>
      </c>
      <c r="C560" s="61">
        <v>10727.6</v>
      </c>
      <c r="D560" s="62">
        <f t="shared" si="9"/>
        <v>2.153025758225019E-2</v>
      </c>
    </row>
    <row r="561" spans="2:4" x14ac:dyDescent="0.3">
      <c r="B561" s="60">
        <v>40448</v>
      </c>
      <c r="C561" s="61">
        <v>10613</v>
      </c>
      <c r="D561" s="62">
        <f t="shared" si="9"/>
        <v>-1.0682724933815613E-2</v>
      </c>
    </row>
    <row r="562" spans="2:4" x14ac:dyDescent="0.3">
      <c r="B562" s="60">
        <v>40449</v>
      </c>
      <c r="C562" s="61">
        <v>10590.7</v>
      </c>
      <c r="D562" s="62">
        <f t="shared" si="9"/>
        <v>-2.1011966456232238E-3</v>
      </c>
    </row>
    <row r="563" spans="2:4" x14ac:dyDescent="0.3">
      <c r="B563" s="60">
        <v>40450</v>
      </c>
      <c r="C563" s="61">
        <v>10486.8</v>
      </c>
      <c r="D563" s="62">
        <f t="shared" si="9"/>
        <v>-9.8104941127594436E-3</v>
      </c>
    </row>
    <row r="564" spans="2:4" x14ac:dyDescent="0.3">
      <c r="B564" s="60">
        <v>40451</v>
      </c>
      <c r="C564" s="61">
        <v>10514.5</v>
      </c>
      <c r="D564" s="62">
        <f t="shared" si="9"/>
        <v>2.6414158751955534E-3</v>
      </c>
    </row>
    <row r="565" spans="2:4" x14ac:dyDescent="0.3">
      <c r="B565" s="60">
        <v>40452</v>
      </c>
      <c r="C565" s="61">
        <v>10450.1</v>
      </c>
      <c r="D565" s="62">
        <f t="shared" si="9"/>
        <v>-6.1248751723809629E-3</v>
      </c>
    </row>
    <row r="566" spans="2:4" x14ac:dyDescent="0.3">
      <c r="B566" s="60">
        <v>40455</v>
      </c>
      <c r="C566" s="61">
        <v>10383</v>
      </c>
      <c r="D566" s="62">
        <f t="shared" si="9"/>
        <v>-6.4209911866872429E-3</v>
      </c>
    </row>
    <row r="567" spans="2:4" x14ac:dyDescent="0.3">
      <c r="B567" s="60">
        <v>40456</v>
      </c>
      <c r="C567" s="61">
        <v>10651.2</v>
      </c>
      <c r="D567" s="62">
        <f t="shared" si="9"/>
        <v>2.5830684773187011E-2</v>
      </c>
    </row>
    <row r="568" spans="2:4" x14ac:dyDescent="0.3">
      <c r="B568" s="60">
        <v>40457</v>
      </c>
      <c r="C568" s="61">
        <v>10700.2</v>
      </c>
      <c r="D568" s="62">
        <f t="shared" si="9"/>
        <v>4.6004206098843323E-3</v>
      </c>
    </row>
    <row r="569" spans="2:4" x14ac:dyDescent="0.3">
      <c r="B569" s="60">
        <v>40458</v>
      </c>
      <c r="C569" s="61">
        <v>10740.3</v>
      </c>
      <c r="D569" s="62">
        <f t="shared" si="9"/>
        <v>3.7475935029250428E-3</v>
      </c>
    </row>
    <row r="570" spans="2:4" x14ac:dyDescent="0.3">
      <c r="B570" s="60">
        <v>40459</v>
      </c>
      <c r="C570" s="61">
        <v>10720.8</v>
      </c>
      <c r="D570" s="62">
        <f t="shared" si="9"/>
        <v>-1.8155917432473953E-3</v>
      </c>
    </row>
    <row r="571" spans="2:4" x14ac:dyDescent="0.3">
      <c r="B571" s="60">
        <v>40462</v>
      </c>
      <c r="C571" s="61">
        <v>10700.8</v>
      </c>
      <c r="D571" s="62">
        <f t="shared" si="9"/>
        <v>-1.865532422953511E-3</v>
      </c>
    </row>
    <row r="572" spans="2:4" x14ac:dyDescent="0.3">
      <c r="B572" s="60">
        <v>40463</v>
      </c>
      <c r="C572" s="61">
        <v>10648.2</v>
      </c>
      <c r="D572" s="62">
        <f t="shared" si="9"/>
        <v>-4.9155203349280944E-3</v>
      </c>
    </row>
    <row r="573" spans="2:4" x14ac:dyDescent="0.3">
      <c r="B573" s="60">
        <v>40464</v>
      </c>
      <c r="C573" s="61">
        <v>10866.1</v>
      </c>
      <c r="D573" s="62">
        <f t="shared" si="9"/>
        <v>2.0463552525309407E-2</v>
      </c>
    </row>
    <row r="574" spans="2:4" x14ac:dyDescent="0.3">
      <c r="B574" s="60">
        <v>40465</v>
      </c>
      <c r="C574" s="61">
        <v>10849.7</v>
      </c>
      <c r="D574" s="62">
        <f t="shared" si="9"/>
        <v>-1.5092811588334025E-3</v>
      </c>
    </row>
    <row r="575" spans="2:4" x14ac:dyDescent="0.3">
      <c r="B575" s="60">
        <v>40466</v>
      </c>
      <c r="C575" s="61">
        <v>10868.2</v>
      </c>
      <c r="D575" s="62">
        <f t="shared" si="9"/>
        <v>1.7051162704959583E-3</v>
      </c>
    </row>
    <row r="576" spans="2:4" x14ac:dyDescent="0.3">
      <c r="B576" s="60">
        <v>40469</v>
      </c>
      <c r="C576" s="61">
        <v>10897.7</v>
      </c>
      <c r="D576" s="62">
        <f t="shared" si="9"/>
        <v>2.7143409212197051E-3</v>
      </c>
    </row>
    <row r="577" spans="2:4" x14ac:dyDescent="0.3">
      <c r="B577" s="60">
        <v>40470</v>
      </c>
      <c r="C577" s="61">
        <v>10895.3</v>
      </c>
      <c r="D577" s="62">
        <f t="shared" si="9"/>
        <v>-2.2022995678000449E-4</v>
      </c>
    </row>
    <row r="578" spans="2:4" x14ac:dyDescent="0.3">
      <c r="B578" s="60">
        <v>40471</v>
      </c>
      <c r="C578" s="61">
        <v>10896.9</v>
      </c>
      <c r="D578" s="62">
        <f t="shared" si="9"/>
        <v>1.4685231246504125E-4</v>
      </c>
    </row>
    <row r="579" spans="2:4" x14ac:dyDescent="0.3">
      <c r="B579" s="60">
        <v>40472</v>
      </c>
      <c r="C579" s="61">
        <v>10892.3</v>
      </c>
      <c r="D579" s="62">
        <f t="shared" si="9"/>
        <v>-4.2213840633578025E-4</v>
      </c>
    </row>
    <row r="580" spans="2:4" x14ac:dyDescent="0.3">
      <c r="B580" s="60">
        <v>40473</v>
      </c>
      <c r="C580" s="61">
        <v>10924.8</v>
      </c>
      <c r="D580" s="62">
        <f t="shared" si="9"/>
        <v>2.9837591693214474E-3</v>
      </c>
    </row>
    <row r="581" spans="2:4" x14ac:dyDescent="0.3">
      <c r="B581" s="60">
        <v>40476</v>
      </c>
      <c r="C581" s="61">
        <v>10870.3</v>
      </c>
      <c r="D581" s="62">
        <f t="shared" si="9"/>
        <v>-4.9886496777973056E-3</v>
      </c>
    </row>
    <row r="582" spans="2:4" x14ac:dyDescent="0.3">
      <c r="B582" s="60">
        <v>40477</v>
      </c>
      <c r="C582" s="61">
        <v>10797.8</v>
      </c>
      <c r="D582" s="62">
        <f t="shared" si="9"/>
        <v>-6.6695491384782396E-3</v>
      </c>
    </row>
    <row r="583" spans="2:4" x14ac:dyDescent="0.3">
      <c r="B583" s="60">
        <v>40478</v>
      </c>
      <c r="C583" s="61">
        <v>10700.1</v>
      </c>
      <c r="D583" s="62">
        <f t="shared" si="9"/>
        <v>-9.048139435810898E-3</v>
      </c>
    </row>
    <row r="584" spans="2:4" x14ac:dyDescent="0.3">
      <c r="B584" s="60">
        <v>40479</v>
      </c>
      <c r="C584" s="61">
        <v>10753.5</v>
      </c>
      <c r="D584" s="62">
        <f t="shared" si="9"/>
        <v>4.9906075644152517E-3</v>
      </c>
    </row>
    <row r="585" spans="2:4" x14ac:dyDescent="0.3">
      <c r="B585" s="60">
        <v>40480</v>
      </c>
      <c r="C585" s="61">
        <v>10812.9</v>
      </c>
      <c r="D585" s="62">
        <f t="shared" si="9"/>
        <v>5.5237829543869103E-3</v>
      </c>
    </row>
    <row r="586" spans="2:4" x14ac:dyDescent="0.3">
      <c r="B586" s="60">
        <v>40483</v>
      </c>
      <c r="C586" s="61">
        <v>10649.5</v>
      </c>
      <c r="D586" s="62">
        <f t="shared" si="9"/>
        <v>-1.511157968722541E-2</v>
      </c>
    </row>
    <row r="587" spans="2:4" x14ac:dyDescent="0.3">
      <c r="B587" s="60">
        <v>40484</v>
      </c>
      <c r="C587" s="61">
        <v>10762.1</v>
      </c>
      <c r="D587" s="62">
        <f t="shared" si="9"/>
        <v>1.0573266350532923E-2</v>
      </c>
    </row>
    <row r="588" spans="2:4" x14ac:dyDescent="0.3">
      <c r="B588" s="60">
        <v>40485</v>
      </c>
      <c r="C588" s="61">
        <v>10569.5</v>
      </c>
      <c r="D588" s="62">
        <f t="shared" si="9"/>
        <v>-1.7896135512585867E-2</v>
      </c>
    </row>
    <row r="589" spans="2:4" x14ac:dyDescent="0.3">
      <c r="B589" s="60">
        <v>40486</v>
      </c>
      <c r="C589" s="61">
        <v>10602.8</v>
      </c>
      <c r="D589" s="62">
        <f t="shared" si="9"/>
        <v>3.1505747670182386E-3</v>
      </c>
    </row>
    <row r="590" spans="2:4" x14ac:dyDescent="0.3">
      <c r="B590" s="60">
        <v>40487</v>
      </c>
      <c r="C590" s="61">
        <v>10428.1</v>
      </c>
      <c r="D590" s="62">
        <f t="shared" si="9"/>
        <v>-1.6476779718564805E-2</v>
      </c>
    </row>
    <row r="591" spans="2:4" x14ac:dyDescent="0.3">
      <c r="B591" s="60">
        <v>40490</v>
      </c>
      <c r="C591" s="61">
        <v>10291.799999999999</v>
      </c>
      <c r="D591" s="62">
        <f t="shared" si="9"/>
        <v>-1.3070453869832577E-2</v>
      </c>
    </row>
    <row r="592" spans="2:4" x14ac:dyDescent="0.3">
      <c r="B592" s="60">
        <v>40491</v>
      </c>
      <c r="C592" s="61">
        <v>10409.799999999999</v>
      </c>
      <c r="D592" s="62">
        <f t="shared" si="9"/>
        <v>1.1465438504440428E-2</v>
      </c>
    </row>
    <row r="593" spans="2:4" x14ac:dyDescent="0.3">
      <c r="B593" s="60">
        <v>40492</v>
      </c>
      <c r="C593" s="61">
        <v>10235.4</v>
      </c>
      <c r="D593" s="62">
        <f t="shared" si="9"/>
        <v>-1.6753443870199201E-2</v>
      </c>
    </row>
    <row r="594" spans="2:4" x14ac:dyDescent="0.3">
      <c r="B594" s="60">
        <v>40493</v>
      </c>
      <c r="C594" s="61">
        <v>10149.5</v>
      </c>
      <c r="D594" s="62">
        <f t="shared" si="9"/>
        <v>-8.3924419172674864E-3</v>
      </c>
    </row>
    <row r="595" spans="2:4" x14ac:dyDescent="0.3">
      <c r="B595" s="60">
        <v>40494</v>
      </c>
      <c r="C595" s="61">
        <v>10226.799999999999</v>
      </c>
      <c r="D595" s="62">
        <f t="shared" si="9"/>
        <v>7.6161387260455463E-3</v>
      </c>
    </row>
    <row r="596" spans="2:4" x14ac:dyDescent="0.3">
      <c r="B596" s="60">
        <v>40497</v>
      </c>
      <c r="C596" s="61">
        <v>10349.700000000001</v>
      </c>
      <c r="D596" s="62">
        <f t="shared" si="9"/>
        <v>1.2017444361872869E-2</v>
      </c>
    </row>
    <row r="597" spans="2:4" x14ac:dyDescent="0.3">
      <c r="B597" s="60">
        <v>40498</v>
      </c>
      <c r="C597" s="61">
        <v>10095.4</v>
      </c>
      <c r="D597" s="62">
        <f t="shared" si="9"/>
        <v>-2.4570760505135517E-2</v>
      </c>
    </row>
    <row r="598" spans="2:4" x14ac:dyDescent="0.3">
      <c r="B598" s="60">
        <v>40499</v>
      </c>
      <c r="C598" s="61">
        <v>10189.299999999999</v>
      </c>
      <c r="D598" s="62">
        <f t="shared" si="9"/>
        <v>9.3012659230936514E-3</v>
      </c>
    </row>
    <row r="599" spans="2:4" x14ac:dyDescent="0.3">
      <c r="B599" s="60">
        <v>40500</v>
      </c>
      <c r="C599" s="61">
        <v>10325.299999999999</v>
      </c>
      <c r="D599" s="62">
        <f t="shared" si="9"/>
        <v>1.3347334949407713E-2</v>
      </c>
    </row>
    <row r="600" spans="2:4" x14ac:dyDescent="0.3">
      <c r="B600" s="60">
        <v>40501</v>
      </c>
      <c r="C600" s="61">
        <v>10271.700000000001</v>
      </c>
      <c r="D600" s="62">
        <f t="shared" si="9"/>
        <v>-5.1911324610421535E-3</v>
      </c>
    </row>
    <row r="601" spans="2:4" x14ac:dyDescent="0.3">
      <c r="B601" s="60">
        <v>40504</v>
      </c>
      <c r="C601" s="61">
        <v>9996.4</v>
      </c>
      <c r="D601" s="62">
        <f t="shared" si="9"/>
        <v>-2.6801795223770269E-2</v>
      </c>
    </row>
    <row r="602" spans="2:4" x14ac:dyDescent="0.3">
      <c r="B602" s="60">
        <v>40505</v>
      </c>
      <c r="C602" s="61">
        <v>9691.7999999999993</v>
      </c>
      <c r="D602" s="62">
        <f t="shared" si="9"/>
        <v>-3.0470969549037691E-2</v>
      </c>
    </row>
    <row r="603" spans="2:4" x14ac:dyDescent="0.3">
      <c r="B603" s="60">
        <v>40506</v>
      </c>
      <c r="C603" s="61">
        <v>9742.6</v>
      </c>
      <c r="D603" s="62">
        <f t="shared" si="9"/>
        <v>5.2415443983574875E-3</v>
      </c>
    </row>
    <row r="604" spans="2:4" x14ac:dyDescent="0.3">
      <c r="B604" s="60">
        <v>40507</v>
      </c>
      <c r="C604" s="61">
        <v>9721.7999999999993</v>
      </c>
      <c r="D604" s="62">
        <f t="shared" si="9"/>
        <v>-2.1349537084557604E-3</v>
      </c>
    </row>
    <row r="605" spans="2:4" x14ac:dyDescent="0.3">
      <c r="B605" s="60">
        <v>40508</v>
      </c>
      <c r="C605" s="61">
        <v>9547.2000000000007</v>
      </c>
      <c r="D605" s="62">
        <f t="shared" si="9"/>
        <v>-1.7959637104239808E-2</v>
      </c>
    </row>
    <row r="606" spans="2:4" x14ac:dyDescent="0.3">
      <c r="B606" s="60">
        <v>40511</v>
      </c>
      <c r="C606" s="61">
        <v>9324.7000000000007</v>
      </c>
      <c r="D606" s="62">
        <f t="shared" si="9"/>
        <v>-2.3305262275850509E-2</v>
      </c>
    </row>
    <row r="607" spans="2:4" x14ac:dyDescent="0.3">
      <c r="B607" s="60">
        <v>40512</v>
      </c>
      <c r="C607" s="61">
        <v>9267.2000000000007</v>
      </c>
      <c r="D607" s="62">
        <f t="shared" ref="D607:D670" si="10">(C607-C606)/C606</f>
        <v>-6.1664182225701627E-3</v>
      </c>
    </row>
    <row r="608" spans="2:4" x14ac:dyDescent="0.3">
      <c r="B608" s="60">
        <v>40513</v>
      </c>
      <c r="C608" s="61">
        <v>9678.4</v>
      </c>
      <c r="D608" s="62">
        <f t="shared" si="10"/>
        <v>4.4371546961325843E-2</v>
      </c>
    </row>
    <row r="609" spans="2:4" x14ac:dyDescent="0.3">
      <c r="B609" s="60">
        <v>40514</v>
      </c>
      <c r="C609" s="61">
        <v>9947.6</v>
      </c>
      <c r="D609" s="62">
        <f t="shared" si="10"/>
        <v>2.7814514795834099E-2</v>
      </c>
    </row>
    <row r="610" spans="2:4" x14ac:dyDescent="0.3">
      <c r="B610" s="60">
        <v>40515</v>
      </c>
      <c r="C610" s="61">
        <v>10014.799999999999</v>
      </c>
      <c r="D610" s="62">
        <f t="shared" si="10"/>
        <v>6.7553982870238961E-3</v>
      </c>
    </row>
    <row r="611" spans="2:4" x14ac:dyDescent="0.3">
      <c r="B611" s="60">
        <v>40518</v>
      </c>
      <c r="C611" s="61">
        <v>9889.9</v>
      </c>
      <c r="D611" s="62">
        <f t="shared" si="10"/>
        <v>-1.2471542117665818E-2</v>
      </c>
    </row>
    <row r="612" spans="2:4" x14ac:dyDescent="0.3">
      <c r="B612" s="60">
        <v>40519</v>
      </c>
      <c r="C612" s="61">
        <v>9924.7000000000007</v>
      </c>
      <c r="D612" s="62">
        <f t="shared" si="10"/>
        <v>3.5187413421774835E-3</v>
      </c>
    </row>
    <row r="613" spans="2:4" x14ac:dyDescent="0.3">
      <c r="B613" s="60">
        <v>40520</v>
      </c>
      <c r="C613" s="61">
        <v>10078.4</v>
      </c>
      <c r="D613" s="62">
        <f t="shared" si="10"/>
        <v>1.5486614204963263E-2</v>
      </c>
    </row>
    <row r="614" spans="2:4" x14ac:dyDescent="0.3">
      <c r="B614" s="60">
        <v>40521</v>
      </c>
      <c r="C614" s="61">
        <v>10185.5</v>
      </c>
      <c r="D614" s="62">
        <f t="shared" si="10"/>
        <v>1.0626686775678715E-2</v>
      </c>
    </row>
    <row r="615" spans="2:4" x14ac:dyDescent="0.3">
      <c r="B615" s="60">
        <v>40522</v>
      </c>
      <c r="C615" s="61">
        <v>10121.9</v>
      </c>
      <c r="D615" s="62">
        <f t="shared" si="10"/>
        <v>-6.2441706347258711E-3</v>
      </c>
    </row>
    <row r="616" spans="2:4" x14ac:dyDescent="0.3">
      <c r="B616" s="60">
        <v>40525</v>
      </c>
      <c r="C616" s="61">
        <v>10151.200000000001</v>
      </c>
      <c r="D616" s="62">
        <f t="shared" si="10"/>
        <v>2.8947134431283744E-3</v>
      </c>
    </row>
    <row r="617" spans="2:4" x14ac:dyDescent="0.3">
      <c r="B617" s="60">
        <v>40526</v>
      </c>
      <c r="C617" s="61">
        <v>10162.700000000001</v>
      </c>
      <c r="D617" s="62">
        <f t="shared" si="10"/>
        <v>1.1328709906217984E-3</v>
      </c>
    </row>
    <row r="618" spans="2:4" x14ac:dyDescent="0.3">
      <c r="B618" s="60">
        <v>40527</v>
      </c>
      <c r="C618" s="61">
        <v>10009.799999999999</v>
      </c>
      <c r="D618" s="62">
        <f t="shared" si="10"/>
        <v>-1.5045214362325116E-2</v>
      </c>
    </row>
    <row r="619" spans="2:4" x14ac:dyDescent="0.3">
      <c r="B619" s="60">
        <v>40528</v>
      </c>
      <c r="C619" s="61">
        <v>10010.299999999999</v>
      </c>
      <c r="D619" s="62">
        <f t="shared" si="10"/>
        <v>4.9951047972986474E-5</v>
      </c>
    </row>
    <row r="620" spans="2:4" x14ac:dyDescent="0.3">
      <c r="B620" s="60">
        <v>40529</v>
      </c>
      <c r="C620" s="61">
        <v>9898.1</v>
      </c>
      <c r="D620" s="62">
        <f t="shared" si="10"/>
        <v>-1.120845529105011E-2</v>
      </c>
    </row>
    <row r="621" spans="2:4" x14ac:dyDescent="0.3">
      <c r="B621" s="60">
        <v>40532</v>
      </c>
      <c r="C621" s="61">
        <v>9996.1</v>
      </c>
      <c r="D621" s="62">
        <f t="shared" si="10"/>
        <v>9.9008900698113779E-3</v>
      </c>
    </row>
    <row r="622" spans="2:4" x14ac:dyDescent="0.3">
      <c r="B622" s="60">
        <v>40533</v>
      </c>
      <c r="C622" s="61">
        <v>10203.4</v>
      </c>
      <c r="D622" s="62">
        <f t="shared" si="10"/>
        <v>2.073808785426309E-2</v>
      </c>
    </row>
    <row r="623" spans="2:4" x14ac:dyDescent="0.3">
      <c r="B623" s="60">
        <v>40534</v>
      </c>
      <c r="C623" s="61">
        <v>10183.5</v>
      </c>
      <c r="D623" s="62">
        <f t="shared" si="10"/>
        <v>-1.9503302820628062E-3</v>
      </c>
    </row>
    <row r="624" spans="2:4" x14ac:dyDescent="0.3">
      <c r="B624" s="60">
        <v>40535</v>
      </c>
      <c r="C624" s="61">
        <v>10106.9</v>
      </c>
      <c r="D624" s="62">
        <f t="shared" si="10"/>
        <v>-7.5219718171552381E-3</v>
      </c>
    </row>
    <row r="625" spans="2:4" x14ac:dyDescent="0.3">
      <c r="B625" s="60">
        <v>40539</v>
      </c>
      <c r="C625" s="61">
        <v>9899</v>
      </c>
      <c r="D625" s="62">
        <f t="shared" si="10"/>
        <v>-2.0570105571441257E-2</v>
      </c>
    </row>
    <row r="626" spans="2:4" x14ac:dyDescent="0.3">
      <c r="B626" s="60">
        <v>40540</v>
      </c>
      <c r="C626" s="61">
        <v>9903.5</v>
      </c>
      <c r="D626" s="62">
        <f t="shared" si="10"/>
        <v>4.5459137286594603E-4</v>
      </c>
    </row>
    <row r="627" spans="2:4" x14ac:dyDescent="0.3">
      <c r="B627" s="60">
        <v>40541</v>
      </c>
      <c r="C627" s="61">
        <v>9981.5</v>
      </c>
      <c r="D627" s="62">
        <f t="shared" si="10"/>
        <v>7.8760034331297017E-3</v>
      </c>
    </row>
    <row r="628" spans="2:4" x14ac:dyDescent="0.3">
      <c r="B628" s="60">
        <v>40542</v>
      </c>
      <c r="C628" s="61">
        <v>9859.1</v>
      </c>
      <c r="D628" s="62">
        <f t="shared" si="10"/>
        <v>-1.2262685969042692E-2</v>
      </c>
    </row>
    <row r="629" spans="2:4" x14ac:dyDescent="0.3">
      <c r="B629" s="60">
        <v>40546</v>
      </c>
      <c r="C629" s="61">
        <v>9888.2999999999993</v>
      </c>
      <c r="D629" s="62">
        <f t="shared" si="10"/>
        <v>2.9617307867857014E-3</v>
      </c>
    </row>
    <row r="630" spans="2:4" x14ac:dyDescent="0.3">
      <c r="B630" s="60">
        <v>40547</v>
      </c>
      <c r="C630" s="61">
        <v>9888.4</v>
      </c>
      <c r="D630" s="62">
        <f t="shared" si="10"/>
        <v>1.0112961783154213E-5</v>
      </c>
    </row>
    <row r="631" spans="2:4" x14ac:dyDescent="0.3">
      <c r="B631" s="60">
        <v>40548</v>
      </c>
      <c r="C631" s="61">
        <v>9801.4</v>
      </c>
      <c r="D631" s="62">
        <f t="shared" si="10"/>
        <v>-8.7981877755754223E-3</v>
      </c>
    </row>
    <row r="632" spans="2:4" x14ac:dyDescent="0.3">
      <c r="B632" s="60">
        <v>40549</v>
      </c>
      <c r="C632" s="61">
        <v>9702.7000000000007</v>
      </c>
      <c r="D632" s="62">
        <f t="shared" si="10"/>
        <v>-1.0069990001428256E-2</v>
      </c>
    </row>
    <row r="633" spans="2:4" x14ac:dyDescent="0.3">
      <c r="B633" s="60">
        <v>40550</v>
      </c>
      <c r="C633" s="61">
        <v>9560.7000000000007</v>
      </c>
      <c r="D633" s="62">
        <f t="shared" si="10"/>
        <v>-1.4635101569666175E-2</v>
      </c>
    </row>
    <row r="634" spans="2:4" x14ac:dyDescent="0.3">
      <c r="B634" s="60">
        <v>40553</v>
      </c>
      <c r="C634" s="61">
        <v>9437.7999999999993</v>
      </c>
      <c r="D634" s="62">
        <f t="shared" si="10"/>
        <v>-1.2854707291307273E-2</v>
      </c>
    </row>
    <row r="635" spans="2:4" x14ac:dyDescent="0.3">
      <c r="B635" s="60">
        <v>40554</v>
      </c>
      <c r="C635" s="61">
        <v>9582.1</v>
      </c>
      <c r="D635" s="62">
        <f t="shared" si="10"/>
        <v>1.5289580198775255E-2</v>
      </c>
    </row>
    <row r="636" spans="2:4" x14ac:dyDescent="0.3">
      <c r="B636" s="60">
        <v>40555</v>
      </c>
      <c r="C636" s="61">
        <v>10101.200000000001</v>
      </c>
      <c r="D636" s="62">
        <f t="shared" si="10"/>
        <v>5.4173928470794538E-2</v>
      </c>
    </row>
    <row r="637" spans="2:4" x14ac:dyDescent="0.3">
      <c r="B637" s="60">
        <v>40556</v>
      </c>
      <c r="C637" s="61">
        <v>10370.799999999999</v>
      </c>
      <c r="D637" s="62">
        <f t="shared" si="10"/>
        <v>2.668989822991313E-2</v>
      </c>
    </row>
    <row r="638" spans="2:4" x14ac:dyDescent="0.3">
      <c r="B638" s="60">
        <v>40557</v>
      </c>
      <c r="C638" s="61">
        <v>10385.1</v>
      </c>
      <c r="D638" s="62">
        <f t="shared" si="10"/>
        <v>1.378871446754454E-3</v>
      </c>
    </row>
    <row r="639" spans="2:4" x14ac:dyDescent="0.3">
      <c r="B639" s="60">
        <v>40560</v>
      </c>
      <c r="C639" s="61">
        <v>10280</v>
      </c>
      <c r="D639" s="62">
        <f t="shared" si="10"/>
        <v>-1.0120268461545904E-2</v>
      </c>
    </row>
    <row r="640" spans="2:4" x14ac:dyDescent="0.3">
      <c r="B640" s="60">
        <v>40561</v>
      </c>
      <c r="C640" s="61">
        <v>10583.4</v>
      </c>
      <c r="D640" s="62">
        <f t="shared" si="10"/>
        <v>2.9513618677042767E-2</v>
      </c>
    </row>
    <row r="641" spans="2:4" x14ac:dyDescent="0.3">
      <c r="B641" s="60">
        <v>40562</v>
      </c>
      <c r="C641" s="61">
        <v>10556.5</v>
      </c>
      <c r="D641" s="62">
        <f t="shared" si="10"/>
        <v>-2.5417162726533663E-3</v>
      </c>
    </row>
    <row r="642" spans="2:4" x14ac:dyDescent="0.3">
      <c r="B642" s="60">
        <v>40563</v>
      </c>
      <c r="C642" s="61">
        <v>10636.9</v>
      </c>
      <c r="D642" s="62">
        <f t="shared" si="10"/>
        <v>7.6161606593093956E-3</v>
      </c>
    </row>
    <row r="643" spans="2:4" x14ac:dyDescent="0.3">
      <c r="B643" s="60">
        <v>40564</v>
      </c>
      <c r="C643" s="61">
        <v>10829.1</v>
      </c>
      <c r="D643" s="62">
        <f t="shared" si="10"/>
        <v>1.8069174289501711E-2</v>
      </c>
    </row>
    <row r="644" spans="2:4" x14ac:dyDescent="0.3">
      <c r="B644" s="60">
        <v>40567</v>
      </c>
      <c r="C644" s="61">
        <v>10815.4</v>
      </c>
      <c r="D644" s="62">
        <f t="shared" si="10"/>
        <v>-1.2651097505795243E-3</v>
      </c>
    </row>
    <row r="645" spans="2:4" x14ac:dyDescent="0.3">
      <c r="B645" s="60">
        <v>40568</v>
      </c>
      <c r="C645" s="61">
        <v>10664.4</v>
      </c>
      <c r="D645" s="62">
        <f t="shared" si="10"/>
        <v>-1.3961573312129001E-2</v>
      </c>
    </row>
    <row r="646" spans="2:4" x14ac:dyDescent="0.3">
      <c r="B646" s="60">
        <v>40569</v>
      </c>
      <c r="C646" s="61">
        <v>10670.7</v>
      </c>
      <c r="D646" s="62">
        <f t="shared" si="10"/>
        <v>5.907505344886812E-4</v>
      </c>
    </row>
    <row r="647" spans="2:4" x14ac:dyDescent="0.3">
      <c r="B647" s="60">
        <v>40570</v>
      </c>
      <c r="C647" s="61">
        <v>10828.7</v>
      </c>
      <c r="D647" s="62">
        <f t="shared" si="10"/>
        <v>1.4806901140506245E-2</v>
      </c>
    </row>
    <row r="648" spans="2:4" x14ac:dyDescent="0.3">
      <c r="B648" s="60">
        <v>40571</v>
      </c>
      <c r="C648" s="61">
        <v>10747</v>
      </c>
      <c r="D648" s="62">
        <f t="shared" si="10"/>
        <v>-7.5447652996205195E-3</v>
      </c>
    </row>
    <row r="649" spans="2:4" x14ac:dyDescent="0.3">
      <c r="B649" s="60">
        <v>40574</v>
      </c>
      <c r="C649" s="61">
        <v>10806</v>
      </c>
      <c r="D649" s="62">
        <f t="shared" si="10"/>
        <v>5.4899041593002695E-3</v>
      </c>
    </row>
    <row r="650" spans="2:4" x14ac:dyDescent="0.3">
      <c r="B650" s="60">
        <v>40575</v>
      </c>
      <c r="C650" s="61">
        <v>10967.9</v>
      </c>
      <c r="D650" s="62">
        <f t="shared" si="10"/>
        <v>1.4982417175643128E-2</v>
      </c>
    </row>
    <row r="651" spans="2:4" x14ac:dyDescent="0.3">
      <c r="B651" s="60">
        <v>40576</v>
      </c>
      <c r="C651" s="61">
        <v>11010.2</v>
      </c>
      <c r="D651" s="62">
        <f t="shared" si="10"/>
        <v>3.8567091238980201E-3</v>
      </c>
    </row>
    <row r="652" spans="2:4" x14ac:dyDescent="0.3">
      <c r="B652" s="60">
        <v>40577</v>
      </c>
      <c r="C652" s="61">
        <v>10860.7</v>
      </c>
      <c r="D652" s="62">
        <f t="shared" si="10"/>
        <v>-1.3578318286679623E-2</v>
      </c>
    </row>
    <row r="653" spans="2:4" x14ac:dyDescent="0.3">
      <c r="B653" s="60">
        <v>40578</v>
      </c>
      <c r="C653" s="61">
        <v>10854.7</v>
      </c>
      <c r="D653" s="62">
        <f t="shared" si="10"/>
        <v>-5.5245057869198117E-4</v>
      </c>
    </row>
    <row r="654" spans="2:4" x14ac:dyDescent="0.3">
      <c r="B654" s="60">
        <v>40581</v>
      </c>
      <c r="C654" s="61">
        <v>10922.6</v>
      </c>
      <c r="D654" s="62">
        <f t="shared" si="10"/>
        <v>6.2553548232562517E-3</v>
      </c>
    </row>
    <row r="655" spans="2:4" x14ac:dyDescent="0.3">
      <c r="B655" s="60">
        <v>40582</v>
      </c>
      <c r="C655" s="61">
        <v>10965.1</v>
      </c>
      <c r="D655" s="62">
        <f t="shared" si="10"/>
        <v>3.891014959808104E-3</v>
      </c>
    </row>
    <row r="656" spans="2:4" x14ac:dyDescent="0.3">
      <c r="B656" s="60">
        <v>40583</v>
      </c>
      <c r="C656" s="61">
        <v>10935.6</v>
      </c>
      <c r="D656" s="62">
        <f t="shared" si="10"/>
        <v>-2.6903539411405274E-3</v>
      </c>
    </row>
    <row r="657" spans="2:4" x14ac:dyDescent="0.3">
      <c r="B657" s="60">
        <v>40584</v>
      </c>
      <c r="C657" s="61">
        <v>10791.9</v>
      </c>
      <c r="D657" s="62">
        <f t="shared" si="10"/>
        <v>-1.3140568418742522E-2</v>
      </c>
    </row>
    <row r="658" spans="2:4" x14ac:dyDescent="0.3">
      <c r="B658" s="60">
        <v>40585</v>
      </c>
      <c r="C658" s="61">
        <v>10803.6</v>
      </c>
      <c r="D658" s="62">
        <f t="shared" si="10"/>
        <v>1.0841464431657752E-3</v>
      </c>
    </row>
    <row r="659" spans="2:4" x14ac:dyDescent="0.3">
      <c r="B659" s="60">
        <v>40588</v>
      </c>
      <c r="C659" s="61">
        <v>10774.7</v>
      </c>
      <c r="D659" s="62">
        <f t="shared" si="10"/>
        <v>-2.6750342478432778E-3</v>
      </c>
    </row>
    <row r="660" spans="2:4" x14ac:dyDescent="0.3">
      <c r="B660" s="60">
        <v>40589</v>
      </c>
      <c r="C660" s="61">
        <v>10826.2</v>
      </c>
      <c r="D660" s="62">
        <f t="shared" si="10"/>
        <v>4.7797154445135357E-3</v>
      </c>
    </row>
    <row r="661" spans="2:4" x14ac:dyDescent="0.3">
      <c r="B661" s="60">
        <v>40590</v>
      </c>
      <c r="C661" s="61">
        <v>11047.8</v>
      </c>
      <c r="D661" s="62">
        <f t="shared" si="10"/>
        <v>2.0468862574125595E-2</v>
      </c>
    </row>
    <row r="662" spans="2:4" x14ac:dyDescent="0.3">
      <c r="B662" s="60">
        <v>40591</v>
      </c>
      <c r="C662" s="61">
        <v>11113</v>
      </c>
      <c r="D662" s="62">
        <f t="shared" si="10"/>
        <v>5.901627473343175E-3</v>
      </c>
    </row>
    <row r="663" spans="2:4" x14ac:dyDescent="0.3">
      <c r="B663" s="60">
        <v>40592</v>
      </c>
      <c r="C663" s="61">
        <v>11068.1</v>
      </c>
      <c r="D663" s="62">
        <f t="shared" si="10"/>
        <v>-4.040313146765017E-3</v>
      </c>
    </row>
    <row r="664" spans="2:4" x14ac:dyDescent="0.3">
      <c r="B664" s="60">
        <v>40595</v>
      </c>
      <c r="C664" s="61">
        <v>10810.5</v>
      </c>
      <c r="D664" s="62">
        <f t="shared" si="10"/>
        <v>-2.3274094017943493E-2</v>
      </c>
    </row>
    <row r="665" spans="2:4" x14ac:dyDescent="0.3">
      <c r="B665" s="60">
        <v>40596</v>
      </c>
      <c r="C665" s="61">
        <v>10701.9</v>
      </c>
      <c r="D665" s="62">
        <f t="shared" si="10"/>
        <v>-1.0045788816428506E-2</v>
      </c>
    </row>
    <row r="666" spans="2:4" x14ac:dyDescent="0.3">
      <c r="B666" s="60">
        <v>40597</v>
      </c>
      <c r="C666" s="61">
        <v>10633.4</v>
      </c>
      <c r="D666" s="62">
        <f t="shared" si="10"/>
        <v>-6.4007325801960398E-3</v>
      </c>
    </row>
    <row r="667" spans="2:4" x14ac:dyDescent="0.3">
      <c r="B667" s="60">
        <v>40598</v>
      </c>
      <c r="C667" s="61">
        <v>10647.6</v>
      </c>
      <c r="D667" s="62">
        <f t="shared" si="10"/>
        <v>1.3354148249854919E-3</v>
      </c>
    </row>
    <row r="668" spans="2:4" x14ac:dyDescent="0.3">
      <c r="B668" s="60">
        <v>40599</v>
      </c>
      <c r="C668" s="61">
        <v>10822.7</v>
      </c>
      <c r="D668" s="62">
        <f t="shared" si="10"/>
        <v>1.6445020474097481E-2</v>
      </c>
    </row>
    <row r="669" spans="2:4" x14ac:dyDescent="0.3">
      <c r="B669" s="60">
        <v>40602</v>
      </c>
      <c r="C669" s="61">
        <v>10850.8</v>
      </c>
      <c r="D669" s="62">
        <f t="shared" si="10"/>
        <v>2.5963946150219948E-3</v>
      </c>
    </row>
    <row r="670" spans="2:4" x14ac:dyDescent="0.3">
      <c r="B670" s="60">
        <v>40603</v>
      </c>
      <c r="C670" s="61">
        <v>10761.9</v>
      </c>
      <c r="D670" s="62">
        <f t="shared" si="10"/>
        <v>-8.1929442990378264E-3</v>
      </c>
    </row>
    <row r="671" spans="2:4" x14ac:dyDescent="0.3">
      <c r="B671" s="60">
        <v>40604</v>
      </c>
      <c r="C671" s="61">
        <v>10643.8</v>
      </c>
      <c r="D671" s="62">
        <f t="shared" ref="D671:D734" si="11">(C671-C670)/C670</f>
        <v>-1.0973898661017141E-2</v>
      </c>
    </row>
    <row r="672" spans="2:4" x14ac:dyDescent="0.3">
      <c r="B672" s="60">
        <v>40605</v>
      </c>
      <c r="C672" s="61">
        <v>10566.9</v>
      </c>
      <c r="D672" s="62">
        <f t="shared" si="11"/>
        <v>-7.2248633007008442E-3</v>
      </c>
    </row>
    <row r="673" spans="2:4" x14ac:dyDescent="0.3">
      <c r="B673" s="60">
        <v>40606</v>
      </c>
      <c r="C673" s="61">
        <v>10498.7</v>
      </c>
      <c r="D673" s="62">
        <f t="shared" si="11"/>
        <v>-6.4541161551636634E-3</v>
      </c>
    </row>
    <row r="674" spans="2:4" x14ac:dyDescent="0.3">
      <c r="B674" s="60">
        <v>40609</v>
      </c>
      <c r="C674" s="61">
        <v>10495.7</v>
      </c>
      <c r="D674" s="62">
        <f t="shared" si="11"/>
        <v>-2.8574966424414452E-4</v>
      </c>
    </row>
    <row r="675" spans="2:4" x14ac:dyDescent="0.3">
      <c r="B675" s="60">
        <v>40610</v>
      </c>
      <c r="C675" s="61">
        <v>10568.7</v>
      </c>
      <c r="D675" s="62">
        <f t="shared" si="11"/>
        <v>6.9552292843736005E-3</v>
      </c>
    </row>
    <row r="676" spans="2:4" x14ac:dyDescent="0.3">
      <c r="B676" s="60">
        <v>40611</v>
      </c>
      <c r="C676" s="61">
        <v>10559.5</v>
      </c>
      <c r="D676" s="62">
        <f t="shared" si="11"/>
        <v>-8.7049495207553688E-4</v>
      </c>
    </row>
    <row r="677" spans="2:4" x14ac:dyDescent="0.3">
      <c r="B677" s="60">
        <v>40612</v>
      </c>
      <c r="C677" s="61">
        <v>10435.6</v>
      </c>
      <c r="D677" s="62">
        <f t="shared" si="11"/>
        <v>-1.1733510109380145E-2</v>
      </c>
    </row>
    <row r="678" spans="2:4" x14ac:dyDescent="0.3">
      <c r="B678" s="60">
        <v>40613</v>
      </c>
      <c r="C678" s="61">
        <v>10398.4</v>
      </c>
      <c r="D678" s="62">
        <f t="shared" si="11"/>
        <v>-3.5647207635402588E-3</v>
      </c>
    </row>
    <row r="679" spans="2:4" x14ac:dyDescent="0.3">
      <c r="B679" s="60">
        <v>40616</v>
      </c>
      <c r="C679" s="61">
        <v>10415.9</v>
      </c>
      <c r="D679" s="62">
        <f t="shared" si="11"/>
        <v>1.6829512232651178E-3</v>
      </c>
    </row>
    <row r="680" spans="2:4" x14ac:dyDescent="0.3">
      <c r="B680" s="60">
        <v>40617</v>
      </c>
      <c r="C680" s="61">
        <v>10329.700000000001</v>
      </c>
      <c r="D680" s="62">
        <f t="shared" si="11"/>
        <v>-8.2758090995496223E-3</v>
      </c>
    </row>
    <row r="681" spans="2:4" x14ac:dyDescent="0.3">
      <c r="B681" s="60">
        <v>40618</v>
      </c>
      <c r="C681" s="61">
        <v>10092.6</v>
      </c>
      <c r="D681" s="62">
        <f t="shared" si="11"/>
        <v>-2.2953231942844453E-2</v>
      </c>
    </row>
    <row r="682" spans="2:4" x14ac:dyDescent="0.3">
      <c r="B682" s="60">
        <v>40619</v>
      </c>
      <c r="C682" s="61">
        <v>10325.6</v>
      </c>
      <c r="D682" s="62">
        <f t="shared" si="11"/>
        <v>2.3086221588094247E-2</v>
      </c>
    </row>
    <row r="683" spans="2:4" x14ac:dyDescent="0.3">
      <c r="B683" s="60">
        <v>40620</v>
      </c>
      <c r="C683" s="61">
        <v>10328.4</v>
      </c>
      <c r="D683" s="62">
        <f t="shared" si="11"/>
        <v>2.7117068257527624E-4</v>
      </c>
    </row>
    <row r="684" spans="2:4" x14ac:dyDescent="0.3">
      <c r="B684" s="60">
        <v>40623</v>
      </c>
      <c r="C684" s="61">
        <v>10574.4</v>
      </c>
      <c r="D684" s="62">
        <f t="shared" si="11"/>
        <v>2.3817822702451495E-2</v>
      </c>
    </row>
    <row r="685" spans="2:4" x14ac:dyDescent="0.3">
      <c r="B685" s="60">
        <v>40624</v>
      </c>
      <c r="C685" s="61">
        <v>10576.1</v>
      </c>
      <c r="D685" s="62">
        <f t="shared" si="11"/>
        <v>1.6076562263586848E-4</v>
      </c>
    </row>
    <row r="686" spans="2:4" x14ac:dyDescent="0.3">
      <c r="B686" s="60">
        <v>40625</v>
      </c>
      <c r="C686" s="61">
        <v>10638</v>
      </c>
      <c r="D686" s="62">
        <f t="shared" si="11"/>
        <v>5.8528190921038597E-3</v>
      </c>
    </row>
    <row r="687" spans="2:4" x14ac:dyDescent="0.3">
      <c r="B687" s="60">
        <v>40626</v>
      </c>
      <c r="C687" s="61">
        <v>10755.6</v>
      </c>
      <c r="D687" s="62">
        <f t="shared" si="11"/>
        <v>1.1054709531866927E-2</v>
      </c>
    </row>
    <row r="688" spans="2:4" x14ac:dyDescent="0.3">
      <c r="B688" s="60">
        <v>40627</v>
      </c>
      <c r="C688" s="61">
        <v>10710.4</v>
      </c>
      <c r="D688" s="62">
        <f t="shared" si="11"/>
        <v>-4.2024619732976987E-3</v>
      </c>
    </row>
    <row r="689" spans="2:4" x14ac:dyDescent="0.3">
      <c r="B689" s="60">
        <v>40630</v>
      </c>
      <c r="C689" s="61">
        <v>10751</v>
      </c>
      <c r="D689" s="62">
        <f t="shared" si="11"/>
        <v>3.7907080968031413E-3</v>
      </c>
    </row>
    <row r="690" spans="2:4" x14ac:dyDescent="0.3">
      <c r="B690" s="60">
        <v>40631</v>
      </c>
      <c r="C690" s="61">
        <v>10735</v>
      </c>
      <c r="D690" s="62">
        <f t="shared" si="11"/>
        <v>-1.4882336526834713E-3</v>
      </c>
    </row>
    <row r="691" spans="2:4" x14ac:dyDescent="0.3">
      <c r="B691" s="60">
        <v>40632</v>
      </c>
      <c r="C691" s="61">
        <v>10732.3</v>
      </c>
      <c r="D691" s="62">
        <f t="shared" si="11"/>
        <v>-2.5151374010253636E-4</v>
      </c>
    </row>
    <row r="692" spans="2:4" x14ac:dyDescent="0.3">
      <c r="B692" s="60">
        <v>40633</v>
      </c>
      <c r="C692" s="61">
        <v>10576.5</v>
      </c>
      <c r="D692" s="62">
        <f t="shared" si="11"/>
        <v>-1.4516925542521108E-2</v>
      </c>
    </row>
    <row r="693" spans="2:4" x14ac:dyDescent="0.3">
      <c r="B693" s="60">
        <v>40634</v>
      </c>
      <c r="C693" s="61">
        <v>10729.9</v>
      </c>
      <c r="D693" s="62">
        <f t="shared" si="11"/>
        <v>1.4503852881387948E-2</v>
      </c>
    </row>
    <row r="694" spans="2:4" x14ac:dyDescent="0.3">
      <c r="B694" s="60">
        <v>40637</v>
      </c>
      <c r="C694" s="61">
        <v>10756.1</v>
      </c>
      <c r="D694" s="62">
        <f t="shared" si="11"/>
        <v>2.4417748534469779E-3</v>
      </c>
    </row>
    <row r="695" spans="2:4" x14ac:dyDescent="0.3">
      <c r="B695" s="60">
        <v>40638</v>
      </c>
      <c r="C695" s="61">
        <v>10678.6</v>
      </c>
      <c r="D695" s="62">
        <f t="shared" si="11"/>
        <v>-7.2052137856658078E-3</v>
      </c>
    </row>
    <row r="696" spans="2:4" x14ac:dyDescent="0.3">
      <c r="B696" s="60">
        <v>40639</v>
      </c>
      <c r="C696" s="61">
        <v>10845.1</v>
      </c>
      <c r="D696" s="62">
        <f t="shared" si="11"/>
        <v>1.559193152660461E-2</v>
      </c>
    </row>
    <row r="697" spans="2:4" x14ac:dyDescent="0.3">
      <c r="B697" s="60">
        <v>40640</v>
      </c>
      <c r="C697" s="61">
        <v>10849.1</v>
      </c>
      <c r="D697" s="62">
        <f t="shared" si="11"/>
        <v>3.6883016293072447E-4</v>
      </c>
    </row>
    <row r="698" spans="2:4" x14ac:dyDescent="0.3">
      <c r="B698" s="60">
        <v>40641</v>
      </c>
      <c r="C698" s="61">
        <v>10913.2</v>
      </c>
      <c r="D698" s="62">
        <f t="shared" si="11"/>
        <v>5.9083241927902191E-3</v>
      </c>
    </row>
    <row r="699" spans="2:4" x14ac:dyDescent="0.3">
      <c r="B699" s="60">
        <v>40644</v>
      </c>
      <c r="C699" s="61">
        <v>10878.3</v>
      </c>
      <c r="D699" s="62">
        <f t="shared" si="11"/>
        <v>-3.1979621009421118E-3</v>
      </c>
    </row>
    <row r="700" spans="2:4" x14ac:dyDescent="0.3">
      <c r="B700" s="60">
        <v>40645</v>
      </c>
      <c r="C700" s="61">
        <v>10784.5</v>
      </c>
      <c r="D700" s="62">
        <f t="shared" si="11"/>
        <v>-8.6226708217275929E-3</v>
      </c>
    </row>
    <row r="701" spans="2:4" x14ac:dyDescent="0.3">
      <c r="B701" s="60">
        <v>40646</v>
      </c>
      <c r="C701" s="61">
        <v>10786</v>
      </c>
      <c r="D701" s="62">
        <f t="shared" si="11"/>
        <v>1.3908850665306691E-4</v>
      </c>
    </row>
    <row r="702" spans="2:4" x14ac:dyDescent="0.3">
      <c r="B702" s="60">
        <v>40647</v>
      </c>
      <c r="C702" s="61">
        <v>10622.7</v>
      </c>
      <c r="D702" s="62">
        <f t="shared" si="11"/>
        <v>-1.51399962914889E-2</v>
      </c>
    </row>
    <row r="703" spans="2:4" x14ac:dyDescent="0.3">
      <c r="B703" s="60">
        <v>40648</v>
      </c>
      <c r="C703" s="61">
        <v>10558.6</v>
      </c>
      <c r="D703" s="62">
        <f t="shared" si="11"/>
        <v>-6.0342474135577926E-3</v>
      </c>
    </row>
    <row r="704" spans="2:4" x14ac:dyDescent="0.3">
      <c r="B704" s="60">
        <v>40651</v>
      </c>
      <c r="C704" s="61">
        <v>10344.9</v>
      </c>
      <c r="D704" s="62">
        <f t="shared" si="11"/>
        <v>-2.0239425681435108E-2</v>
      </c>
    </row>
    <row r="705" spans="2:4" x14ac:dyDescent="0.3">
      <c r="B705" s="60">
        <v>40652</v>
      </c>
      <c r="C705" s="61">
        <v>10376.5</v>
      </c>
      <c r="D705" s="62">
        <f t="shared" si="11"/>
        <v>3.0546452841497128E-3</v>
      </c>
    </row>
    <row r="706" spans="2:4" x14ac:dyDescent="0.3">
      <c r="B706" s="60">
        <v>40653</v>
      </c>
      <c r="C706" s="61">
        <v>10535.4</v>
      </c>
      <c r="D706" s="62">
        <f t="shared" si="11"/>
        <v>1.531344865802531E-2</v>
      </c>
    </row>
    <row r="707" spans="2:4" x14ac:dyDescent="0.3">
      <c r="B707" s="60">
        <v>40654</v>
      </c>
      <c r="C707" s="61">
        <v>10584.1</v>
      </c>
      <c r="D707" s="62">
        <f t="shared" si="11"/>
        <v>4.622510773202795E-3</v>
      </c>
    </row>
    <row r="708" spans="2:4" x14ac:dyDescent="0.3">
      <c r="B708" s="60">
        <v>40659</v>
      </c>
      <c r="C708" s="61">
        <v>10650.6</v>
      </c>
      <c r="D708" s="62">
        <f t="shared" si="11"/>
        <v>6.2830094197900621E-3</v>
      </c>
    </row>
    <row r="709" spans="2:4" x14ac:dyDescent="0.3">
      <c r="B709" s="60">
        <v>40660</v>
      </c>
      <c r="C709" s="61">
        <v>10740.9</v>
      </c>
      <c r="D709" s="62">
        <f t="shared" si="11"/>
        <v>8.4783955833473493E-3</v>
      </c>
    </row>
    <row r="710" spans="2:4" x14ac:dyDescent="0.3">
      <c r="B710" s="60">
        <v>40661</v>
      </c>
      <c r="C710" s="61">
        <v>10867.8</v>
      </c>
      <c r="D710" s="62">
        <f t="shared" si="11"/>
        <v>1.1814652403429847E-2</v>
      </c>
    </row>
    <row r="711" spans="2:4" x14ac:dyDescent="0.3">
      <c r="B711" s="60">
        <v>40662</v>
      </c>
      <c r="C711" s="61">
        <v>10878.9</v>
      </c>
      <c r="D711" s="62">
        <f t="shared" si="11"/>
        <v>1.021365869817292E-3</v>
      </c>
    </row>
    <row r="712" spans="2:4" x14ac:dyDescent="0.3">
      <c r="B712" s="60">
        <v>40665</v>
      </c>
      <c r="C712" s="61">
        <v>10877.3</v>
      </c>
      <c r="D712" s="62">
        <f t="shared" si="11"/>
        <v>-1.4707369311238856E-4</v>
      </c>
    </row>
    <row r="713" spans="2:4" x14ac:dyDescent="0.3">
      <c r="B713" s="60">
        <v>40666</v>
      </c>
      <c r="C713" s="61">
        <v>10825.6</v>
      </c>
      <c r="D713" s="62">
        <f t="shared" si="11"/>
        <v>-4.7530177525671735E-3</v>
      </c>
    </row>
    <row r="714" spans="2:4" x14ac:dyDescent="0.3">
      <c r="B714" s="60">
        <v>40667</v>
      </c>
      <c r="C714" s="61">
        <v>10712.6</v>
      </c>
      <c r="D714" s="62">
        <f t="shared" si="11"/>
        <v>-1.0438220514336388E-2</v>
      </c>
    </row>
    <row r="715" spans="2:4" x14ac:dyDescent="0.3">
      <c r="B715" s="60">
        <v>40668</v>
      </c>
      <c r="C715" s="61">
        <v>10627.3</v>
      </c>
      <c r="D715" s="62">
        <f t="shared" si="11"/>
        <v>-7.962586113548633E-3</v>
      </c>
    </row>
    <row r="716" spans="2:4" x14ac:dyDescent="0.3">
      <c r="B716" s="60">
        <v>40669</v>
      </c>
      <c r="C716" s="61">
        <v>10610.5</v>
      </c>
      <c r="D716" s="62">
        <f t="shared" si="11"/>
        <v>-1.5808342664646029E-3</v>
      </c>
    </row>
    <row r="717" spans="2:4" x14ac:dyDescent="0.3">
      <c r="B717" s="60">
        <v>40672</v>
      </c>
      <c r="C717" s="61">
        <v>10396.299999999999</v>
      </c>
      <c r="D717" s="62">
        <f t="shared" si="11"/>
        <v>-2.0187550068328612E-2</v>
      </c>
    </row>
    <row r="718" spans="2:4" x14ac:dyDescent="0.3">
      <c r="B718" s="60">
        <v>40673</v>
      </c>
      <c r="C718" s="61">
        <v>10474.4</v>
      </c>
      <c r="D718" s="62">
        <f t="shared" si="11"/>
        <v>7.5122880255475864E-3</v>
      </c>
    </row>
    <row r="719" spans="2:4" x14ac:dyDescent="0.3">
      <c r="B719" s="60">
        <v>40674</v>
      </c>
      <c r="C719" s="61">
        <v>10531.5</v>
      </c>
      <c r="D719" s="62">
        <f t="shared" si="11"/>
        <v>5.4513862369205265E-3</v>
      </c>
    </row>
    <row r="720" spans="2:4" x14ac:dyDescent="0.3">
      <c r="B720" s="60">
        <v>40675</v>
      </c>
      <c r="C720" s="61">
        <v>10487.6</v>
      </c>
      <c r="D720" s="62">
        <f t="shared" si="11"/>
        <v>-4.1684470398328476E-3</v>
      </c>
    </row>
    <row r="721" spans="2:4" x14ac:dyDescent="0.3">
      <c r="B721" s="60">
        <v>40676</v>
      </c>
      <c r="C721" s="61">
        <v>10356.5</v>
      </c>
      <c r="D721" s="62">
        <f t="shared" si="11"/>
        <v>-1.2500476753499405E-2</v>
      </c>
    </row>
    <row r="722" spans="2:4" x14ac:dyDescent="0.3">
      <c r="B722" s="60">
        <v>40679</v>
      </c>
      <c r="C722" s="61">
        <v>10363.9</v>
      </c>
      <c r="D722" s="62">
        <f t="shared" si="11"/>
        <v>7.1452710857911809E-4</v>
      </c>
    </row>
    <row r="723" spans="2:4" x14ac:dyDescent="0.3">
      <c r="B723" s="60">
        <v>40680</v>
      </c>
      <c r="C723" s="61">
        <v>10306.4</v>
      </c>
      <c r="D723" s="62">
        <f t="shared" si="11"/>
        <v>-5.5481044780439802E-3</v>
      </c>
    </row>
    <row r="724" spans="2:4" x14ac:dyDescent="0.3">
      <c r="B724" s="60">
        <v>40681</v>
      </c>
      <c r="C724" s="61">
        <v>10343.700000000001</v>
      </c>
      <c r="D724" s="62">
        <f t="shared" si="11"/>
        <v>3.6191104556393206E-3</v>
      </c>
    </row>
    <row r="725" spans="2:4" x14ac:dyDescent="0.3">
      <c r="B725" s="60">
        <v>40682</v>
      </c>
      <c r="C725" s="61">
        <v>10376.799999999999</v>
      </c>
      <c r="D725" s="62">
        <f t="shared" si="11"/>
        <v>3.2000154683525764E-3</v>
      </c>
    </row>
    <row r="726" spans="2:4" x14ac:dyDescent="0.3">
      <c r="B726" s="60">
        <v>40683</v>
      </c>
      <c r="C726" s="61">
        <v>10226.6</v>
      </c>
      <c r="D726" s="62">
        <f t="shared" si="11"/>
        <v>-1.4474597178320765E-2</v>
      </c>
    </row>
    <row r="727" spans="2:4" x14ac:dyDescent="0.3">
      <c r="B727" s="60">
        <v>40686</v>
      </c>
      <c r="C727" s="61">
        <v>10082.700000000001</v>
      </c>
      <c r="D727" s="62">
        <f t="shared" si="11"/>
        <v>-1.4071147791054664E-2</v>
      </c>
    </row>
    <row r="728" spans="2:4" x14ac:dyDescent="0.3">
      <c r="B728" s="60">
        <v>40687</v>
      </c>
      <c r="C728" s="61">
        <v>10115.9</v>
      </c>
      <c r="D728" s="62">
        <f t="shared" si="11"/>
        <v>3.2927688020072902E-3</v>
      </c>
    </row>
    <row r="729" spans="2:4" x14ac:dyDescent="0.3">
      <c r="B729" s="60">
        <v>40688</v>
      </c>
      <c r="C729" s="61">
        <v>10217.4</v>
      </c>
      <c r="D729" s="62">
        <f t="shared" si="11"/>
        <v>1.0033709309107445E-2</v>
      </c>
    </row>
    <row r="730" spans="2:4" x14ac:dyDescent="0.3">
      <c r="B730" s="60">
        <v>40689</v>
      </c>
      <c r="C730" s="61">
        <v>10203.200000000001</v>
      </c>
      <c r="D730" s="62">
        <f t="shared" si="11"/>
        <v>-1.3897860512458071E-3</v>
      </c>
    </row>
    <row r="731" spans="2:4" x14ac:dyDescent="0.3">
      <c r="B731" s="60">
        <v>40690</v>
      </c>
      <c r="C731" s="61">
        <v>10261.200000000001</v>
      </c>
      <c r="D731" s="62">
        <f t="shared" si="11"/>
        <v>5.6844911400344986E-3</v>
      </c>
    </row>
    <row r="732" spans="2:4" x14ac:dyDescent="0.3">
      <c r="B732" s="60">
        <v>40693</v>
      </c>
      <c r="C732" s="61">
        <v>10257.6</v>
      </c>
      <c r="D732" s="62">
        <f t="shared" si="11"/>
        <v>-3.5083615951354261E-4</v>
      </c>
    </row>
    <row r="733" spans="2:4" x14ac:dyDescent="0.3">
      <c r="B733" s="60">
        <v>40694</v>
      </c>
      <c r="C733" s="61">
        <v>10476</v>
      </c>
      <c r="D733" s="62">
        <f t="shared" si="11"/>
        <v>2.1291530182498793E-2</v>
      </c>
    </row>
    <row r="734" spans="2:4" x14ac:dyDescent="0.3">
      <c r="B734" s="60">
        <v>40695</v>
      </c>
      <c r="C734" s="61">
        <v>10339.299999999999</v>
      </c>
      <c r="D734" s="62">
        <f t="shared" si="11"/>
        <v>-1.3048873615883994E-2</v>
      </c>
    </row>
    <row r="735" spans="2:4" x14ac:dyDescent="0.3">
      <c r="B735" s="60">
        <v>40696</v>
      </c>
      <c r="C735" s="61">
        <v>10261</v>
      </c>
      <c r="D735" s="62">
        <f t="shared" ref="D735:D798" si="12">(C735-C734)/C734</f>
        <v>-7.5730465311964331E-3</v>
      </c>
    </row>
    <row r="736" spans="2:4" x14ac:dyDescent="0.3">
      <c r="B736" s="60">
        <v>40697</v>
      </c>
      <c r="C736" s="61">
        <v>10285.700000000001</v>
      </c>
      <c r="D736" s="62">
        <f t="shared" si="12"/>
        <v>2.4071727901764672E-3</v>
      </c>
    </row>
    <row r="737" spans="2:4" x14ac:dyDescent="0.3">
      <c r="B737" s="60">
        <v>40700</v>
      </c>
      <c r="C737" s="61">
        <v>10157.700000000001</v>
      </c>
      <c r="D737" s="62">
        <f t="shared" si="12"/>
        <v>-1.2444461728419067E-2</v>
      </c>
    </row>
    <row r="738" spans="2:4" x14ac:dyDescent="0.3">
      <c r="B738" s="60">
        <v>40701</v>
      </c>
      <c r="C738" s="61">
        <v>10168.1</v>
      </c>
      <c r="D738" s="62">
        <f t="shared" si="12"/>
        <v>1.0238538251769235E-3</v>
      </c>
    </row>
    <row r="739" spans="2:4" x14ac:dyDescent="0.3">
      <c r="B739" s="60">
        <v>40702</v>
      </c>
      <c r="C739" s="61">
        <v>10082.5</v>
      </c>
      <c r="D739" s="62">
        <f t="shared" si="12"/>
        <v>-8.4184852627334859E-3</v>
      </c>
    </row>
    <row r="740" spans="2:4" x14ac:dyDescent="0.3">
      <c r="B740" s="60">
        <v>40703</v>
      </c>
      <c r="C740" s="61">
        <v>10121.700000000001</v>
      </c>
      <c r="D740" s="62">
        <f t="shared" si="12"/>
        <v>3.8879246218696483E-3</v>
      </c>
    </row>
    <row r="741" spans="2:4" x14ac:dyDescent="0.3">
      <c r="B741" s="60">
        <v>40704</v>
      </c>
      <c r="C741" s="61">
        <v>9950.7999999999993</v>
      </c>
      <c r="D741" s="62">
        <f t="shared" si="12"/>
        <v>-1.6884515447010032E-2</v>
      </c>
    </row>
    <row r="742" spans="2:4" x14ac:dyDescent="0.3">
      <c r="B742" s="60">
        <v>40707</v>
      </c>
      <c r="C742" s="61">
        <v>9946.2000000000007</v>
      </c>
      <c r="D742" s="62">
        <f t="shared" si="12"/>
        <v>-4.6227438999864784E-4</v>
      </c>
    </row>
    <row r="743" spans="2:4" x14ac:dyDescent="0.3">
      <c r="B743" s="60">
        <v>40708</v>
      </c>
      <c r="C743" s="61">
        <v>10132.6</v>
      </c>
      <c r="D743" s="62">
        <f t="shared" si="12"/>
        <v>1.8740825641953673E-2</v>
      </c>
    </row>
    <row r="744" spans="2:4" x14ac:dyDescent="0.3">
      <c r="B744" s="60">
        <v>40709</v>
      </c>
      <c r="C744" s="61">
        <v>9933.1</v>
      </c>
      <c r="D744" s="62">
        <f t="shared" si="12"/>
        <v>-1.968892485640408E-2</v>
      </c>
    </row>
    <row r="745" spans="2:4" x14ac:dyDescent="0.3">
      <c r="B745" s="60">
        <v>40710</v>
      </c>
      <c r="C745" s="61">
        <v>9918.5</v>
      </c>
      <c r="D745" s="62">
        <f t="shared" si="12"/>
        <v>-1.4698331840010031E-3</v>
      </c>
    </row>
    <row r="746" spans="2:4" x14ac:dyDescent="0.3">
      <c r="B746" s="60">
        <v>40711</v>
      </c>
      <c r="C746" s="61">
        <v>10135.200000000001</v>
      </c>
      <c r="D746" s="62">
        <f t="shared" si="12"/>
        <v>2.1848061702878532E-2</v>
      </c>
    </row>
    <row r="747" spans="2:4" x14ac:dyDescent="0.3">
      <c r="B747" s="60">
        <v>40714</v>
      </c>
      <c r="C747" s="61">
        <v>10038.1</v>
      </c>
      <c r="D747" s="62">
        <f t="shared" si="12"/>
        <v>-9.5804720183124518E-3</v>
      </c>
    </row>
    <row r="748" spans="2:4" x14ac:dyDescent="0.3">
      <c r="B748" s="60">
        <v>40715</v>
      </c>
      <c r="C748" s="61">
        <v>10231.9</v>
      </c>
      <c r="D748" s="62">
        <f t="shared" si="12"/>
        <v>1.9306442454249235E-2</v>
      </c>
    </row>
    <row r="749" spans="2:4" x14ac:dyDescent="0.3">
      <c r="B749" s="60">
        <v>40716</v>
      </c>
      <c r="C749" s="61">
        <v>10226.200000000001</v>
      </c>
      <c r="D749" s="62">
        <f t="shared" si="12"/>
        <v>-5.5708128500072404E-4</v>
      </c>
    </row>
    <row r="750" spans="2:4" x14ac:dyDescent="0.3">
      <c r="B750" s="60">
        <v>40717</v>
      </c>
      <c r="C750" s="61">
        <v>9942.6</v>
      </c>
      <c r="D750" s="62">
        <f t="shared" si="12"/>
        <v>-2.7732686628464176E-2</v>
      </c>
    </row>
    <row r="751" spans="2:4" x14ac:dyDescent="0.3">
      <c r="B751" s="60">
        <v>40718</v>
      </c>
      <c r="C751" s="61">
        <v>9812.7000000000007</v>
      </c>
      <c r="D751" s="62">
        <f t="shared" si="12"/>
        <v>-1.3064993060165312E-2</v>
      </c>
    </row>
    <row r="752" spans="2:4" x14ac:dyDescent="0.3">
      <c r="B752" s="60">
        <v>40721</v>
      </c>
      <c r="C752" s="61">
        <v>9872.2000000000007</v>
      </c>
      <c r="D752" s="62">
        <f t="shared" si="12"/>
        <v>6.0635706788141897E-3</v>
      </c>
    </row>
    <row r="753" spans="2:4" x14ac:dyDescent="0.3">
      <c r="B753" s="60">
        <v>40722</v>
      </c>
      <c r="C753" s="61">
        <v>9936.7000000000007</v>
      </c>
      <c r="D753" s="62">
        <f t="shared" si="12"/>
        <v>6.5334981057920214E-3</v>
      </c>
    </row>
    <row r="754" spans="2:4" x14ac:dyDescent="0.3">
      <c r="B754" s="60">
        <v>40723</v>
      </c>
      <c r="C754" s="61">
        <v>10143.6</v>
      </c>
      <c r="D754" s="62">
        <f t="shared" si="12"/>
        <v>2.0821802006702389E-2</v>
      </c>
    </row>
    <row r="755" spans="2:4" x14ac:dyDescent="0.3">
      <c r="B755" s="60">
        <v>40724</v>
      </c>
      <c r="C755" s="61">
        <v>10359.9</v>
      </c>
      <c r="D755" s="62">
        <f t="shared" si="12"/>
        <v>2.1323790370282668E-2</v>
      </c>
    </row>
    <row r="756" spans="2:4" x14ac:dyDescent="0.3">
      <c r="B756" s="60">
        <v>40725</v>
      </c>
      <c r="C756" s="61">
        <v>10492</v>
      </c>
      <c r="D756" s="62">
        <f t="shared" si="12"/>
        <v>1.2751088330968481E-2</v>
      </c>
    </row>
    <row r="757" spans="2:4" x14ac:dyDescent="0.3">
      <c r="B757" s="60">
        <v>40728</v>
      </c>
      <c r="C757" s="61">
        <v>10468</v>
      </c>
      <c r="D757" s="62">
        <f t="shared" si="12"/>
        <v>-2.287457110179184E-3</v>
      </c>
    </row>
    <row r="758" spans="2:4" x14ac:dyDescent="0.3">
      <c r="B758" s="60">
        <v>40729</v>
      </c>
      <c r="C758" s="61">
        <v>10330.1</v>
      </c>
      <c r="D758" s="62">
        <f t="shared" si="12"/>
        <v>-1.317348108521204E-2</v>
      </c>
    </row>
    <row r="759" spans="2:4" x14ac:dyDescent="0.3">
      <c r="B759" s="60">
        <v>40730</v>
      </c>
      <c r="C759" s="61">
        <v>10204.5</v>
      </c>
      <c r="D759" s="62">
        <f t="shared" si="12"/>
        <v>-1.215864318835252E-2</v>
      </c>
    </row>
    <row r="760" spans="2:4" x14ac:dyDescent="0.3">
      <c r="B760" s="60">
        <v>40731</v>
      </c>
      <c r="C760" s="61">
        <v>10196.200000000001</v>
      </c>
      <c r="D760" s="62">
        <f t="shared" si="12"/>
        <v>-8.1336665196719805E-4</v>
      </c>
    </row>
    <row r="761" spans="2:4" x14ac:dyDescent="0.3">
      <c r="B761" s="60">
        <v>40732</v>
      </c>
      <c r="C761" s="61">
        <v>9938.2000000000007</v>
      </c>
      <c r="D761" s="62">
        <f t="shared" si="12"/>
        <v>-2.5303544457739156E-2</v>
      </c>
    </row>
    <row r="762" spans="2:4" x14ac:dyDescent="0.3">
      <c r="B762" s="60">
        <v>40735</v>
      </c>
      <c r="C762" s="61">
        <v>9670.6</v>
      </c>
      <c r="D762" s="62">
        <f t="shared" si="12"/>
        <v>-2.6926405184037387E-2</v>
      </c>
    </row>
    <row r="763" spans="2:4" x14ac:dyDescent="0.3">
      <c r="B763" s="60">
        <v>40736</v>
      </c>
      <c r="C763" s="61">
        <v>9603.4</v>
      </c>
      <c r="D763" s="62">
        <f t="shared" si="12"/>
        <v>-6.9488966558435596E-3</v>
      </c>
    </row>
    <row r="764" spans="2:4" x14ac:dyDescent="0.3">
      <c r="B764" s="60">
        <v>40737</v>
      </c>
      <c r="C764" s="61">
        <v>9666.9</v>
      </c>
      <c r="D764" s="62">
        <f t="shared" si="12"/>
        <v>6.6122414978028619E-3</v>
      </c>
    </row>
    <row r="765" spans="2:4" x14ac:dyDescent="0.3">
      <c r="B765" s="60">
        <v>40738</v>
      </c>
      <c r="C765" s="61">
        <v>9598.6</v>
      </c>
      <c r="D765" s="62">
        <f t="shared" si="12"/>
        <v>-7.0653466985278919E-3</v>
      </c>
    </row>
    <row r="766" spans="2:4" x14ac:dyDescent="0.3">
      <c r="B766" s="60">
        <v>40739</v>
      </c>
      <c r="C766" s="61">
        <v>9484.2000000000007</v>
      </c>
      <c r="D766" s="62">
        <f t="shared" si="12"/>
        <v>-1.1918404767361869E-2</v>
      </c>
    </row>
    <row r="767" spans="2:4" x14ac:dyDescent="0.3">
      <c r="B767" s="60">
        <v>40742</v>
      </c>
      <c r="C767" s="61">
        <v>9347.7999999999993</v>
      </c>
      <c r="D767" s="62">
        <f t="shared" si="12"/>
        <v>-1.4381813964277582E-2</v>
      </c>
    </row>
    <row r="768" spans="2:4" x14ac:dyDescent="0.3">
      <c r="B768" s="60">
        <v>40743</v>
      </c>
      <c r="C768" s="61">
        <v>9443.7999999999993</v>
      </c>
      <c r="D768" s="62">
        <f t="shared" si="12"/>
        <v>1.0269796101756564E-2</v>
      </c>
    </row>
    <row r="769" spans="2:4" x14ac:dyDescent="0.3">
      <c r="B769" s="60">
        <v>40744</v>
      </c>
      <c r="C769" s="61">
        <v>9732.7999999999993</v>
      </c>
      <c r="D769" s="62">
        <f t="shared" si="12"/>
        <v>3.060208814248502E-2</v>
      </c>
    </row>
    <row r="770" spans="2:4" x14ac:dyDescent="0.3">
      <c r="B770" s="60">
        <v>40745</v>
      </c>
      <c r="C770" s="61">
        <v>10017.6</v>
      </c>
      <c r="D770" s="62">
        <f t="shared" si="12"/>
        <v>2.9261877363143299E-2</v>
      </c>
    </row>
    <row r="771" spans="2:4" x14ac:dyDescent="0.3">
      <c r="B771" s="60">
        <v>40746</v>
      </c>
      <c r="C771" s="61">
        <v>10059.299999999999</v>
      </c>
      <c r="D771" s="62">
        <f t="shared" si="12"/>
        <v>4.162673694297926E-3</v>
      </c>
    </row>
    <row r="772" spans="2:4" x14ac:dyDescent="0.3">
      <c r="B772" s="60">
        <v>40749</v>
      </c>
      <c r="C772" s="61">
        <v>9866.2000000000007</v>
      </c>
      <c r="D772" s="62">
        <f t="shared" si="12"/>
        <v>-1.9196166731283347E-2</v>
      </c>
    </row>
    <row r="773" spans="2:4" x14ac:dyDescent="0.3">
      <c r="B773" s="60">
        <v>40750</v>
      </c>
      <c r="C773" s="61">
        <v>9833.4</v>
      </c>
      <c r="D773" s="62">
        <f t="shared" si="12"/>
        <v>-3.3244815633172945E-3</v>
      </c>
    </row>
    <row r="774" spans="2:4" x14ac:dyDescent="0.3">
      <c r="B774" s="60">
        <v>40751</v>
      </c>
      <c r="C774" s="61">
        <v>9643.2999999999993</v>
      </c>
      <c r="D774" s="62">
        <f t="shared" si="12"/>
        <v>-1.933207232493343E-2</v>
      </c>
    </row>
    <row r="775" spans="2:4" x14ac:dyDescent="0.3">
      <c r="B775" s="60">
        <v>40752</v>
      </c>
      <c r="C775" s="61">
        <v>9657</v>
      </c>
      <c r="D775" s="62">
        <f t="shared" si="12"/>
        <v>1.4206754949032726E-3</v>
      </c>
    </row>
    <row r="776" spans="2:4" x14ac:dyDescent="0.3">
      <c r="B776" s="60">
        <v>40753</v>
      </c>
      <c r="C776" s="61">
        <v>9630.7000000000007</v>
      </c>
      <c r="D776" s="62">
        <f t="shared" si="12"/>
        <v>-2.723413068240579E-3</v>
      </c>
    </row>
    <row r="777" spans="2:4" x14ac:dyDescent="0.3">
      <c r="B777" s="60">
        <v>40756</v>
      </c>
      <c r="C777" s="61">
        <v>9318.2000000000007</v>
      </c>
      <c r="D777" s="62">
        <f t="shared" si="12"/>
        <v>-3.2448316321762691E-2</v>
      </c>
    </row>
    <row r="778" spans="2:4" x14ac:dyDescent="0.3">
      <c r="B778" s="60">
        <v>40757</v>
      </c>
      <c r="C778" s="61">
        <v>9114.9</v>
      </c>
      <c r="D778" s="62">
        <f t="shared" si="12"/>
        <v>-2.1817518404842251E-2</v>
      </c>
    </row>
    <row r="779" spans="2:4" x14ac:dyDescent="0.3">
      <c r="B779" s="60">
        <v>40758</v>
      </c>
      <c r="C779" s="61">
        <v>9037.7000000000007</v>
      </c>
      <c r="D779" s="62">
        <f t="shared" si="12"/>
        <v>-8.4696485973514701E-3</v>
      </c>
    </row>
    <row r="780" spans="2:4" x14ac:dyDescent="0.3">
      <c r="B780" s="60">
        <v>40759</v>
      </c>
      <c r="C780" s="61">
        <v>8686.5</v>
      </c>
      <c r="D780" s="62">
        <f t="shared" si="12"/>
        <v>-3.885944432764981E-2</v>
      </c>
    </row>
    <row r="781" spans="2:4" x14ac:dyDescent="0.3">
      <c r="B781" s="60">
        <v>40760</v>
      </c>
      <c r="C781" s="61">
        <v>8671.2000000000007</v>
      </c>
      <c r="D781" s="62">
        <f t="shared" si="12"/>
        <v>-1.7613538249006242E-3</v>
      </c>
    </row>
    <row r="782" spans="2:4" x14ac:dyDescent="0.3">
      <c r="B782" s="60">
        <v>40763</v>
      </c>
      <c r="C782" s="61">
        <v>8459.4</v>
      </c>
      <c r="D782" s="62">
        <f t="shared" si="12"/>
        <v>-2.4425685026294063E-2</v>
      </c>
    </row>
    <row r="783" spans="2:4" x14ac:dyDescent="0.3">
      <c r="B783" s="60">
        <v>40764</v>
      </c>
      <c r="C783" s="61">
        <v>8428.9</v>
      </c>
      <c r="D783" s="62">
        <f t="shared" si="12"/>
        <v>-3.6054566517719935E-3</v>
      </c>
    </row>
    <row r="784" spans="2:4" x14ac:dyDescent="0.3">
      <c r="B784" s="60">
        <v>40765</v>
      </c>
      <c r="C784" s="61">
        <v>7966</v>
      </c>
      <c r="D784" s="62">
        <f t="shared" si="12"/>
        <v>-5.4918198104141662E-2</v>
      </c>
    </row>
    <row r="785" spans="2:4" x14ac:dyDescent="0.3">
      <c r="B785" s="60">
        <v>40766</v>
      </c>
      <c r="C785" s="61">
        <v>8249.4</v>
      </c>
      <c r="D785" s="62">
        <f t="shared" si="12"/>
        <v>3.5576198845091597E-2</v>
      </c>
    </row>
    <row r="786" spans="2:4" x14ac:dyDescent="0.3">
      <c r="B786" s="60">
        <v>40767</v>
      </c>
      <c r="C786" s="61">
        <v>8647.2999999999993</v>
      </c>
      <c r="D786" s="62">
        <f t="shared" si="12"/>
        <v>4.8233810943826179E-2</v>
      </c>
    </row>
    <row r="787" spans="2:4" x14ac:dyDescent="0.3">
      <c r="B787" s="60">
        <v>40770</v>
      </c>
      <c r="C787" s="61">
        <v>8709</v>
      </c>
      <c r="D787" s="62">
        <f t="shared" si="12"/>
        <v>7.1351751413736928E-3</v>
      </c>
    </row>
    <row r="788" spans="2:4" x14ac:dyDescent="0.3">
      <c r="B788" s="60">
        <v>40771</v>
      </c>
      <c r="C788" s="61">
        <v>8674.2999999999993</v>
      </c>
      <c r="D788" s="62">
        <f t="shared" si="12"/>
        <v>-3.9843839706052049E-3</v>
      </c>
    </row>
    <row r="789" spans="2:4" x14ac:dyDescent="0.3">
      <c r="B789" s="60">
        <v>40772</v>
      </c>
      <c r="C789" s="61">
        <v>8728.2000000000007</v>
      </c>
      <c r="D789" s="62">
        <f t="shared" si="12"/>
        <v>6.2137578824805993E-3</v>
      </c>
    </row>
    <row r="790" spans="2:4" x14ac:dyDescent="0.3">
      <c r="B790" s="60">
        <v>40773</v>
      </c>
      <c r="C790" s="61">
        <v>8317.7000000000007</v>
      </c>
      <c r="D790" s="62">
        <f t="shared" si="12"/>
        <v>-4.7031461240576521E-2</v>
      </c>
    </row>
    <row r="791" spans="2:4" x14ac:dyDescent="0.3">
      <c r="B791" s="60">
        <v>40774</v>
      </c>
      <c r="C791" s="61">
        <v>8141.9</v>
      </c>
      <c r="D791" s="62">
        <f t="shared" si="12"/>
        <v>-2.1135650480301173E-2</v>
      </c>
    </row>
    <row r="792" spans="2:4" x14ac:dyDescent="0.3">
      <c r="B792" s="60">
        <v>40777</v>
      </c>
      <c r="C792" s="61">
        <v>8293.9</v>
      </c>
      <c r="D792" s="62">
        <f t="shared" si="12"/>
        <v>1.866886107665287E-2</v>
      </c>
    </row>
    <row r="793" spans="2:4" x14ac:dyDescent="0.3">
      <c r="B793" s="60">
        <v>40778</v>
      </c>
      <c r="C793" s="61">
        <v>8279.7999999999993</v>
      </c>
      <c r="D793" s="62">
        <f t="shared" si="12"/>
        <v>-1.7000446110997677E-3</v>
      </c>
    </row>
    <row r="794" spans="2:4" x14ac:dyDescent="0.3">
      <c r="B794" s="60">
        <v>40779</v>
      </c>
      <c r="C794" s="61">
        <v>8369.1</v>
      </c>
      <c r="D794" s="62">
        <f t="shared" si="12"/>
        <v>1.0785284668711937E-2</v>
      </c>
    </row>
    <row r="795" spans="2:4" x14ac:dyDescent="0.3">
      <c r="B795" s="60">
        <v>40780</v>
      </c>
      <c r="C795" s="61">
        <v>8299.1</v>
      </c>
      <c r="D795" s="62">
        <f t="shared" si="12"/>
        <v>-8.3641012773177526E-3</v>
      </c>
    </row>
    <row r="796" spans="2:4" x14ac:dyDescent="0.3">
      <c r="B796" s="60">
        <v>40781</v>
      </c>
      <c r="C796" s="61">
        <v>8185.5</v>
      </c>
      <c r="D796" s="62">
        <f t="shared" si="12"/>
        <v>-1.3688231253991439E-2</v>
      </c>
    </row>
    <row r="797" spans="2:4" x14ac:dyDescent="0.3">
      <c r="B797" s="60">
        <v>40784</v>
      </c>
      <c r="C797" s="61">
        <v>8395</v>
      </c>
      <c r="D797" s="62">
        <f t="shared" si="12"/>
        <v>2.5594038238348299E-2</v>
      </c>
    </row>
    <row r="798" spans="2:4" x14ac:dyDescent="0.3">
      <c r="B798" s="60">
        <v>40785</v>
      </c>
      <c r="C798" s="61">
        <v>8444.7999999999993</v>
      </c>
      <c r="D798" s="62">
        <f t="shared" si="12"/>
        <v>5.9321024419296334E-3</v>
      </c>
    </row>
    <row r="799" spans="2:4" x14ac:dyDescent="0.3">
      <c r="B799" s="60">
        <v>40786</v>
      </c>
      <c r="C799" s="61">
        <v>8718.6</v>
      </c>
      <c r="D799" s="62">
        <f t="shared" ref="D799:D862" si="13">(C799-C798)/C798</f>
        <v>3.2422319060250226E-2</v>
      </c>
    </row>
    <row r="800" spans="2:4" x14ac:dyDescent="0.3">
      <c r="B800" s="60">
        <v>40787</v>
      </c>
      <c r="C800" s="61">
        <v>8761.1</v>
      </c>
      <c r="D800" s="62">
        <f t="shared" si="13"/>
        <v>4.8746358360287198E-3</v>
      </c>
    </row>
    <row r="801" spans="2:4" x14ac:dyDescent="0.3">
      <c r="B801" s="60">
        <v>40788</v>
      </c>
      <c r="C801" s="61">
        <v>8463.5</v>
      </c>
      <c r="D801" s="62">
        <f t="shared" si="13"/>
        <v>-3.3968337309242029E-2</v>
      </c>
    </row>
    <row r="802" spans="2:4" x14ac:dyDescent="0.3">
      <c r="B802" s="60">
        <v>40791</v>
      </c>
      <c r="C802" s="61">
        <v>8066.5</v>
      </c>
      <c r="D802" s="62">
        <f t="shared" si="13"/>
        <v>-4.6907307851361726E-2</v>
      </c>
    </row>
    <row r="803" spans="2:4" x14ac:dyDescent="0.3">
      <c r="B803" s="60">
        <v>40792</v>
      </c>
      <c r="C803" s="61">
        <v>7936.4</v>
      </c>
      <c r="D803" s="62">
        <f t="shared" si="13"/>
        <v>-1.6128432405628262E-2</v>
      </c>
    </row>
    <row r="804" spans="2:4" x14ac:dyDescent="0.3">
      <c r="B804" s="60">
        <v>40793</v>
      </c>
      <c r="C804" s="61">
        <v>8156.6</v>
      </c>
      <c r="D804" s="62">
        <f t="shared" si="13"/>
        <v>2.7745577339851914E-2</v>
      </c>
    </row>
    <row r="805" spans="2:4" x14ac:dyDescent="0.3">
      <c r="B805" s="60">
        <v>40794</v>
      </c>
      <c r="C805" s="61">
        <v>8277.7999999999993</v>
      </c>
      <c r="D805" s="62">
        <f t="shared" si="13"/>
        <v>1.485913248167115E-2</v>
      </c>
    </row>
    <row r="806" spans="2:4" x14ac:dyDescent="0.3">
      <c r="B806" s="60">
        <v>40795</v>
      </c>
      <c r="C806" s="61">
        <v>7910.2</v>
      </c>
      <c r="D806" s="62">
        <f t="shared" si="13"/>
        <v>-4.4407934475343629E-2</v>
      </c>
    </row>
    <row r="807" spans="2:4" x14ac:dyDescent="0.3">
      <c r="B807" s="60">
        <v>40798</v>
      </c>
      <c r="C807" s="61">
        <v>7640.7</v>
      </c>
      <c r="D807" s="62">
        <f t="shared" si="13"/>
        <v>-3.4069935020606304E-2</v>
      </c>
    </row>
    <row r="808" spans="2:4" x14ac:dyDescent="0.3">
      <c r="B808" s="60">
        <v>40799</v>
      </c>
      <c r="C808" s="61">
        <v>7834.2</v>
      </c>
      <c r="D808" s="62">
        <f t="shared" si="13"/>
        <v>2.5324904786210689E-2</v>
      </c>
    </row>
    <row r="809" spans="2:4" x14ac:dyDescent="0.3">
      <c r="B809" s="60">
        <v>40800</v>
      </c>
      <c r="C809" s="61">
        <v>8045.7</v>
      </c>
      <c r="D809" s="62">
        <f t="shared" si="13"/>
        <v>2.6997013096423376E-2</v>
      </c>
    </row>
    <row r="810" spans="2:4" x14ac:dyDescent="0.3">
      <c r="B810" s="60">
        <v>40801</v>
      </c>
      <c r="C810" s="61">
        <v>8337.9</v>
      </c>
      <c r="D810" s="62">
        <f t="shared" si="13"/>
        <v>3.6317536075170569E-2</v>
      </c>
    </row>
    <row r="811" spans="2:4" x14ac:dyDescent="0.3">
      <c r="B811" s="60">
        <v>40802</v>
      </c>
      <c r="C811" s="61">
        <v>8388.4</v>
      </c>
      <c r="D811" s="62">
        <f t="shared" si="13"/>
        <v>6.0566809388455127E-3</v>
      </c>
    </row>
    <row r="812" spans="2:4" x14ac:dyDescent="0.3">
      <c r="B812" s="60">
        <v>40805</v>
      </c>
      <c r="C812" s="61">
        <v>8222.7000000000007</v>
      </c>
      <c r="D812" s="62">
        <f t="shared" si="13"/>
        <v>-1.9753469076343393E-2</v>
      </c>
    </row>
    <row r="813" spans="2:4" x14ac:dyDescent="0.3">
      <c r="B813" s="60">
        <v>40806</v>
      </c>
      <c r="C813" s="61">
        <v>8362.2000000000007</v>
      </c>
      <c r="D813" s="62">
        <f t="shared" si="13"/>
        <v>1.6965230398774123E-2</v>
      </c>
    </row>
    <row r="814" spans="2:4" x14ac:dyDescent="0.3">
      <c r="B814" s="60">
        <v>40807</v>
      </c>
      <c r="C814" s="61">
        <v>8210.2999999999993</v>
      </c>
      <c r="D814" s="62">
        <f t="shared" si="13"/>
        <v>-1.8165076176126071E-2</v>
      </c>
    </row>
    <row r="815" spans="2:4" x14ac:dyDescent="0.3">
      <c r="B815" s="60">
        <v>40808</v>
      </c>
      <c r="C815" s="61">
        <v>7830.8</v>
      </c>
      <c r="D815" s="62">
        <f t="shared" si="13"/>
        <v>-4.6222427925897848E-2</v>
      </c>
    </row>
    <row r="816" spans="2:4" x14ac:dyDescent="0.3">
      <c r="B816" s="60">
        <v>40809</v>
      </c>
      <c r="C816" s="61">
        <v>7996.9</v>
      </c>
      <c r="D816" s="62">
        <f t="shared" si="13"/>
        <v>2.1211115084027104E-2</v>
      </c>
    </row>
    <row r="817" spans="2:4" x14ac:dyDescent="0.3">
      <c r="B817" s="60">
        <v>40812</v>
      </c>
      <c r="C817" s="61">
        <v>8201.7000000000007</v>
      </c>
      <c r="D817" s="62">
        <f t="shared" si="13"/>
        <v>2.5609923845490264E-2</v>
      </c>
    </row>
    <row r="818" spans="2:4" x14ac:dyDescent="0.3">
      <c r="B818" s="60">
        <v>40813</v>
      </c>
      <c r="C818" s="61">
        <v>8531.9</v>
      </c>
      <c r="D818" s="62">
        <f t="shared" si="13"/>
        <v>4.0259946108733416E-2</v>
      </c>
    </row>
    <row r="819" spans="2:4" x14ac:dyDescent="0.3">
      <c r="B819" s="60">
        <v>40814</v>
      </c>
      <c r="C819" s="61">
        <v>8480.2000000000007</v>
      </c>
      <c r="D819" s="62">
        <f t="shared" si="13"/>
        <v>-6.0596115753816749E-3</v>
      </c>
    </row>
    <row r="820" spans="2:4" x14ac:dyDescent="0.3">
      <c r="B820" s="60">
        <v>40815</v>
      </c>
      <c r="C820" s="61">
        <v>8592.5</v>
      </c>
      <c r="D820" s="62">
        <f t="shared" si="13"/>
        <v>1.3242612202542307E-2</v>
      </c>
    </row>
    <row r="821" spans="2:4" x14ac:dyDescent="0.3">
      <c r="B821" s="60">
        <v>40816</v>
      </c>
      <c r="C821" s="61">
        <v>8546.6</v>
      </c>
      <c r="D821" s="62">
        <f t="shared" si="13"/>
        <v>-5.3418679080593119E-3</v>
      </c>
    </row>
    <row r="822" spans="2:4" x14ac:dyDescent="0.3">
      <c r="B822" s="60">
        <v>40819</v>
      </c>
      <c r="C822" s="61">
        <v>8353.7999999999993</v>
      </c>
      <c r="D822" s="62">
        <f t="shared" si="13"/>
        <v>-2.2558678304823096E-2</v>
      </c>
    </row>
    <row r="823" spans="2:4" x14ac:dyDescent="0.3">
      <c r="B823" s="60">
        <v>40820</v>
      </c>
      <c r="C823" s="61">
        <v>8225.4</v>
      </c>
      <c r="D823" s="62">
        <f t="shared" si="13"/>
        <v>-1.5370250664368269E-2</v>
      </c>
    </row>
    <row r="824" spans="2:4" x14ac:dyDescent="0.3">
      <c r="B824" s="60">
        <v>40821</v>
      </c>
      <c r="C824" s="61">
        <v>8477.2999999999993</v>
      </c>
      <c r="D824" s="62">
        <f t="shared" si="13"/>
        <v>3.0624650472925286E-2</v>
      </c>
    </row>
    <row r="825" spans="2:4" x14ac:dyDescent="0.3">
      <c r="B825" s="60">
        <v>40822</v>
      </c>
      <c r="C825" s="61">
        <v>8704.7999999999993</v>
      </c>
      <c r="D825" s="62">
        <f t="shared" si="13"/>
        <v>2.6836374789142772E-2</v>
      </c>
    </row>
    <row r="826" spans="2:4" x14ac:dyDescent="0.3">
      <c r="B826" s="60">
        <v>40823</v>
      </c>
      <c r="C826" s="61">
        <v>8798.4</v>
      </c>
      <c r="D826" s="62">
        <f t="shared" si="13"/>
        <v>1.0752688172043053E-2</v>
      </c>
    </row>
    <row r="827" spans="2:4" x14ac:dyDescent="0.3">
      <c r="B827" s="60">
        <v>40826</v>
      </c>
      <c r="C827" s="61">
        <v>8892.4</v>
      </c>
      <c r="D827" s="62">
        <f t="shared" si="13"/>
        <v>1.0683760683760684E-2</v>
      </c>
    </row>
    <row r="828" spans="2:4" x14ac:dyDescent="0.3">
      <c r="B828" s="60">
        <v>40827</v>
      </c>
      <c r="C828" s="61">
        <v>8845.5</v>
      </c>
      <c r="D828" s="62">
        <f t="shared" si="13"/>
        <v>-5.2741667041518196E-3</v>
      </c>
    </row>
    <row r="829" spans="2:4" x14ac:dyDescent="0.3">
      <c r="B829" s="60">
        <v>40828</v>
      </c>
      <c r="C829" s="61">
        <v>9026.5</v>
      </c>
      <c r="D829" s="62">
        <f t="shared" si="13"/>
        <v>2.0462382002147984E-2</v>
      </c>
    </row>
    <row r="830" spans="2:4" x14ac:dyDescent="0.3">
      <c r="B830" s="60">
        <v>40829</v>
      </c>
      <c r="C830" s="61">
        <v>8943.5</v>
      </c>
      <c r="D830" s="62">
        <f t="shared" si="13"/>
        <v>-9.1951476208940348E-3</v>
      </c>
    </row>
    <row r="831" spans="2:4" x14ac:dyDescent="0.3">
      <c r="B831" s="60">
        <v>40830</v>
      </c>
      <c r="C831" s="61">
        <v>8975.5</v>
      </c>
      <c r="D831" s="62">
        <f t="shared" si="13"/>
        <v>3.5780175546486276E-3</v>
      </c>
    </row>
    <row r="832" spans="2:4" x14ac:dyDescent="0.3">
      <c r="B832" s="60">
        <v>40833</v>
      </c>
      <c r="C832" s="61">
        <v>8864.2999999999993</v>
      </c>
      <c r="D832" s="62">
        <f t="shared" si="13"/>
        <v>-1.2389281934154167E-2</v>
      </c>
    </row>
    <row r="833" spans="2:4" x14ac:dyDescent="0.3">
      <c r="B833" s="60">
        <v>40834</v>
      </c>
      <c r="C833" s="61">
        <v>8811.2999999999993</v>
      </c>
      <c r="D833" s="62">
        <f t="shared" si="13"/>
        <v>-5.9790395180668527E-3</v>
      </c>
    </row>
    <row r="834" spans="2:4" x14ac:dyDescent="0.3">
      <c r="B834" s="60">
        <v>40835</v>
      </c>
      <c r="C834" s="61">
        <v>8849.5</v>
      </c>
      <c r="D834" s="62">
        <f t="shared" si="13"/>
        <v>4.3353421175082825E-3</v>
      </c>
    </row>
    <row r="835" spans="2:4" x14ac:dyDescent="0.3">
      <c r="B835" s="60">
        <v>40836</v>
      </c>
      <c r="C835" s="61">
        <v>8608.2000000000007</v>
      </c>
      <c r="D835" s="62">
        <f t="shared" si="13"/>
        <v>-2.7267077236001951E-2</v>
      </c>
    </row>
    <row r="836" spans="2:4" x14ac:dyDescent="0.3">
      <c r="B836" s="60">
        <v>40837</v>
      </c>
      <c r="C836" s="61">
        <v>8853</v>
      </c>
      <c r="D836" s="62">
        <f t="shared" si="13"/>
        <v>2.8438000975813671E-2</v>
      </c>
    </row>
    <row r="837" spans="2:4" x14ac:dyDescent="0.3">
      <c r="B837" s="60">
        <v>40840</v>
      </c>
      <c r="C837" s="61">
        <v>8957.1</v>
      </c>
      <c r="D837" s="62">
        <f t="shared" si="13"/>
        <v>1.1758725855642197E-2</v>
      </c>
    </row>
    <row r="838" spans="2:4" x14ac:dyDescent="0.3">
      <c r="B838" s="60">
        <v>40841</v>
      </c>
      <c r="C838" s="61">
        <v>8879.6</v>
      </c>
      <c r="D838" s="62">
        <f t="shared" si="13"/>
        <v>-8.6523539985039789E-3</v>
      </c>
    </row>
    <row r="839" spans="2:4" x14ac:dyDescent="0.3">
      <c r="B839" s="60">
        <v>40842</v>
      </c>
      <c r="C839" s="61">
        <v>8832.5</v>
      </c>
      <c r="D839" s="62">
        <f t="shared" si="13"/>
        <v>-5.3042929861705891E-3</v>
      </c>
    </row>
    <row r="840" spans="2:4" x14ac:dyDescent="0.3">
      <c r="B840" s="60">
        <v>40843</v>
      </c>
      <c r="C840" s="61">
        <v>9270.5</v>
      </c>
      <c r="D840" s="62">
        <f t="shared" si="13"/>
        <v>4.9589583923011604E-2</v>
      </c>
    </row>
    <row r="841" spans="2:4" x14ac:dyDescent="0.3">
      <c r="B841" s="60">
        <v>40844</v>
      </c>
      <c r="C841" s="61">
        <v>9224.4</v>
      </c>
      <c r="D841" s="62">
        <f t="shared" si="13"/>
        <v>-4.972763065638354E-3</v>
      </c>
    </row>
    <row r="842" spans="2:4" x14ac:dyDescent="0.3">
      <c r="B842" s="60">
        <v>40847</v>
      </c>
      <c r="C842" s="61">
        <v>8954.9</v>
      </c>
      <c r="D842" s="62">
        <f t="shared" si="13"/>
        <v>-2.9215992368067302E-2</v>
      </c>
    </row>
    <row r="843" spans="2:4" x14ac:dyDescent="0.3">
      <c r="B843" s="60">
        <v>40848</v>
      </c>
      <c r="C843" s="61">
        <v>8579.6</v>
      </c>
      <c r="D843" s="62">
        <f t="shared" si="13"/>
        <v>-4.1910015745569386E-2</v>
      </c>
    </row>
    <row r="844" spans="2:4" x14ac:dyDescent="0.3">
      <c r="B844" s="60">
        <v>40849</v>
      </c>
      <c r="C844" s="61">
        <v>8574.5</v>
      </c>
      <c r="D844" s="62">
        <f t="shared" si="13"/>
        <v>-5.9443330691411761E-4</v>
      </c>
    </row>
    <row r="845" spans="2:4" x14ac:dyDescent="0.3">
      <c r="B845" s="60">
        <v>40850</v>
      </c>
      <c r="C845" s="61">
        <v>8712.6</v>
      </c>
      <c r="D845" s="62">
        <f t="shared" si="13"/>
        <v>1.6105895387486194E-2</v>
      </c>
    </row>
    <row r="846" spans="2:4" x14ac:dyDescent="0.3">
      <c r="B846" s="60">
        <v>40851</v>
      </c>
      <c r="C846" s="61">
        <v>8596.4</v>
      </c>
      <c r="D846" s="62">
        <f t="shared" si="13"/>
        <v>-1.3337006174965076E-2</v>
      </c>
    </row>
    <row r="847" spans="2:4" x14ac:dyDescent="0.3">
      <c r="B847" s="60">
        <v>40854</v>
      </c>
      <c r="C847" s="61">
        <v>8476.4</v>
      </c>
      <c r="D847" s="62">
        <f t="shared" si="13"/>
        <v>-1.3959331813317204E-2</v>
      </c>
    </row>
    <row r="848" spans="2:4" x14ac:dyDescent="0.3">
      <c r="B848" s="60">
        <v>40855</v>
      </c>
      <c r="C848" s="61">
        <v>8518.5</v>
      </c>
      <c r="D848" s="62">
        <f t="shared" si="13"/>
        <v>4.9667311594545288E-3</v>
      </c>
    </row>
    <row r="849" spans="2:4" x14ac:dyDescent="0.3">
      <c r="B849" s="60">
        <v>40856</v>
      </c>
      <c r="C849" s="61">
        <v>8340.6</v>
      </c>
      <c r="D849" s="62">
        <f t="shared" si="13"/>
        <v>-2.0883958443387876E-2</v>
      </c>
    </row>
    <row r="850" spans="2:4" x14ac:dyDescent="0.3">
      <c r="B850" s="60">
        <v>40857</v>
      </c>
      <c r="C850" s="61">
        <v>8310.9</v>
      </c>
      <c r="D850" s="62">
        <f t="shared" si="13"/>
        <v>-3.5608948996475945E-3</v>
      </c>
    </row>
    <row r="851" spans="2:4" x14ac:dyDescent="0.3">
      <c r="B851" s="60">
        <v>40858</v>
      </c>
      <c r="C851" s="61">
        <v>8556.1</v>
      </c>
      <c r="D851" s="62">
        <f t="shared" si="13"/>
        <v>2.9503423215295664E-2</v>
      </c>
    </row>
    <row r="852" spans="2:4" x14ac:dyDescent="0.3">
      <c r="B852" s="60">
        <v>40861</v>
      </c>
      <c r="C852" s="61">
        <v>8372.2000000000007</v>
      </c>
      <c r="D852" s="62">
        <f t="shared" si="13"/>
        <v>-2.1493437430605021E-2</v>
      </c>
    </row>
    <row r="853" spans="2:4" x14ac:dyDescent="0.3">
      <c r="B853" s="60">
        <v>40862</v>
      </c>
      <c r="C853" s="61">
        <v>8237.6</v>
      </c>
      <c r="D853" s="62">
        <f t="shared" si="13"/>
        <v>-1.6077016793674345E-2</v>
      </c>
    </row>
    <row r="854" spans="2:4" x14ac:dyDescent="0.3">
      <c r="B854" s="60">
        <v>40863</v>
      </c>
      <c r="C854" s="61">
        <v>8304.1</v>
      </c>
      <c r="D854" s="62">
        <f t="shared" si="13"/>
        <v>8.0727396329027864E-3</v>
      </c>
    </row>
    <row r="855" spans="2:4" x14ac:dyDescent="0.3">
      <c r="B855" s="60">
        <v>40864</v>
      </c>
      <c r="C855" s="61">
        <v>8270.6</v>
      </c>
      <c r="D855" s="62">
        <f t="shared" si="13"/>
        <v>-4.0341518045302919E-3</v>
      </c>
    </row>
    <row r="856" spans="2:4" x14ac:dyDescent="0.3">
      <c r="B856" s="60">
        <v>40865</v>
      </c>
      <c r="C856" s="61">
        <v>8310.1</v>
      </c>
      <c r="D856" s="62">
        <f t="shared" si="13"/>
        <v>4.7759533770222228E-3</v>
      </c>
    </row>
    <row r="857" spans="2:4" x14ac:dyDescent="0.3">
      <c r="B857" s="60">
        <v>40868</v>
      </c>
      <c r="C857" s="61">
        <v>8021</v>
      </c>
      <c r="D857" s="62">
        <f t="shared" si="13"/>
        <v>-3.4788991708884415E-2</v>
      </c>
    </row>
    <row r="858" spans="2:4" x14ac:dyDescent="0.3">
      <c r="B858" s="60">
        <v>40869</v>
      </c>
      <c r="C858" s="61">
        <v>7904.9</v>
      </c>
      <c r="D858" s="62">
        <f t="shared" si="13"/>
        <v>-1.4474504425882105E-2</v>
      </c>
    </row>
    <row r="859" spans="2:4" x14ac:dyDescent="0.3">
      <c r="B859" s="60">
        <v>40870</v>
      </c>
      <c r="C859" s="61">
        <v>7739.3</v>
      </c>
      <c r="D859" s="62">
        <f t="shared" si="13"/>
        <v>-2.0949031613303071E-2</v>
      </c>
    </row>
    <row r="860" spans="2:4" x14ac:dyDescent="0.3">
      <c r="B860" s="60">
        <v>40871</v>
      </c>
      <c r="C860" s="61">
        <v>7721.8</v>
      </c>
      <c r="D860" s="62">
        <f t="shared" si="13"/>
        <v>-2.2611864122078222E-3</v>
      </c>
    </row>
    <row r="861" spans="2:4" x14ac:dyDescent="0.3">
      <c r="B861" s="60">
        <v>40872</v>
      </c>
      <c r="C861" s="61">
        <v>7763.5</v>
      </c>
      <c r="D861" s="62">
        <f t="shared" si="13"/>
        <v>5.4002952679426839E-3</v>
      </c>
    </row>
    <row r="862" spans="2:4" x14ac:dyDescent="0.3">
      <c r="B862" s="60">
        <v>40875</v>
      </c>
      <c r="C862" s="61">
        <v>8119.9</v>
      </c>
      <c r="D862" s="62">
        <f t="shared" si="13"/>
        <v>4.5907129516326355E-2</v>
      </c>
    </row>
    <row r="863" spans="2:4" x14ac:dyDescent="0.3">
      <c r="B863" s="60">
        <v>40876</v>
      </c>
      <c r="C863" s="61">
        <v>8128</v>
      </c>
      <c r="D863" s="62">
        <f t="shared" ref="D863:D926" si="14">(C863-C862)/C862</f>
        <v>9.975492309019032E-4</v>
      </c>
    </row>
    <row r="864" spans="2:4" x14ac:dyDescent="0.3">
      <c r="B864" s="60">
        <v>40877</v>
      </c>
      <c r="C864" s="61">
        <v>8449.5</v>
      </c>
      <c r="D864" s="62">
        <f t="shared" si="14"/>
        <v>3.9554625984251968E-2</v>
      </c>
    </row>
    <row r="865" spans="2:4" x14ac:dyDescent="0.3">
      <c r="B865" s="60">
        <v>40878</v>
      </c>
      <c r="C865" s="61">
        <v>8421</v>
      </c>
      <c r="D865" s="62">
        <f t="shared" si="14"/>
        <v>-3.3729806497425881E-3</v>
      </c>
    </row>
    <row r="866" spans="2:4" x14ac:dyDescent="0.3">
      <c r="B866" s="60">
        <v>40879</v>
      </c>
      <c r="C866" s="61">
        <v>8558.6</v>
      </c>
      <c r="D866" s="62">
        <f t="shared" si="14"/>
        <v>1.6340102125638328E-2</v>
      </c>
    </row>
    <row r="867" spans="2:4" x14ac:dyDescent="0.3">
      <c r="B867" s="60">
        <v>40882</v>
      </c>
      <c r="C867" s="61">
        <v>8705.7999999999993</v>
      </c>
      <c r="D867" s="62">
        <f t="shared" si="14"/>
        <v>1.7199074615006998E-2</v>
      </c>
    </row>
    <row r="868" spans="2:4" x14ac:dyDescent="0.3">
      <c r="B868" s="60">
        <v>40883</v>
      </c>
      <c r="C868" s="61">
        <v>8712.7999999999993</v>
      </c>
      <c r="D868" s="62">
        <f t="shared" si="14"/>
        <v>8.0406166004273023E-4</v>
      </c>
    </row>
    <row r="869" spans="2:4" x14ac:dyDescent="0.3">
      <c r="B869" s="60">
        <v>40884</v>
      </c>
      <c r="C869" s="61">
        <v>8644.2999999999993</v>
      </c>
      <c r="D869" s="62">
        <f t="shared" si="14"/>
        <v>-7.8619961436048116E-3</v>
      </c>
    </row>
    <row r="870" spans="2:4" x14ac:dyDescent="0.3">
      <c r="B870" s="60">
        <v>40885</v>
      </c>
      <c r="C870" s="61">
        <v>8461.2000000000007</v>
      </c>
      <c r="D870" s="62">
        <f t="shared" si="14"/>
        <v>-2.1181587867149285E-2</v>
      </c>
    </row>
    <row r="871" spans="2:4" x14ac:dyDescent="0.3">
      <c r="B871" s="60">
        <v>40886</v>
      </c>
      <c r="C871" s="61">
        <v>8649.7000000000007</v>
      </c>
      <c r="D871" s="62">
        <f t="shared" si="14"/>
        <v>2.2278163853826877E-2</v>
      </c>
    </row>
    <row r="872" spans="2:4" x14ac:dyDescent="0.3">
      <c r="B872" s="60">
        <v>40889</v>
      </c>
      <c r="C872" s="61">
        <v>8381</v>
      </c>
      <c r="D872" s="62">
        <f t="shared" si="14"/>
        <v>-3.1064661202122697E-2</v>
      </c>
    </row>
    <row r="873" spans="2:4" x14ac:dyDescent="0.3">
      <c r="B873" s="60">
        <v>40890</v>
      </c>
      <c r="C873" s="61">
        <v>8327.7999999999993</v>
      </c>
      <c r="D873" s="62">
        <f t="shared" si="14"/>
        <v>-6.3476912063000508E-3</v>
      </c>
    </row>
    <row r="874" spans="2:4" x14ac:dyDescent="0.3">
      <c r="B874" s="60">
        <v>40891</v>
      </c>
      <c r="C874" s="61">
        <v>8182</v>
      </c>
      <c r="D874" s="62">
        <f t="shared" si="14"/>
        <v>-1.7507625063041776E-2</v>
      </c>
    </row>
    <row r="875" spans="2:4" x14ac:dyDescent="0.3">
      <c r="B875" s="60">
        <v>40892</v>
      </c>
      <c r="C875" s="61">
        <v>8250.4</v>
      </c>
      <c r="D875" s="62">
        <f t="shared" si="14"/>
        <v>8.3598142263504819E-3</v>
      </c>
    </row>
    <row r="876" spans="2:4" x14ac:dyDescent="0.3">
      <c r="B876" s="60">
        <v>40893</v>
      </c>
      <c r="C876" s="61">
        <v>8203.4</v>
      </c>
      <c r="D876" s="62">
        <f t="shared" si="14"/>
        <v>-5.6966934936487929E-3</v>
      </c>
    </row>
    <row r="877" spans="2:4" x14ac:dyDescent="0.3">
      <c r="B877" s="60">
        <v>40896</v>
      </c>
      <c r="C877" s="61">
        <v>8253</v>
      </c>
      <c r="D877" s="62">
        <f t="shared" si="14"/>
        <v>6.0462734963552143E-3</v>
      </c>
    </row>
    <row r="878" spans="2:4" x14ac:dyDescent="0.3">
      <c r="B878" s="60">
        <v>40897</v>
      </c>
      <c r="C878" s="61">
        <v>8454.4</v>
      </c>
      <c r="D878" s="62">
        <f t="shared" si="14"/>
        <v>2.4403247304010618E-2</v>
      </c>
    </row>
    <row r="879" spans="2:4" x14ac:dyDescent="0.3">
      <c r="B879" s="60">
        <v>40898</v>
      </c>
      <c r="C879" s="61">
        <v>8378.4</v>
      </c>
      <c r="D879" s="62">
        <f t="shared" si="14"/>
        <v>-8.9894019682059054E-3</v>
      </c>
    </row>
    <row r="880" spans="2:4" x14ac:dyDescent="0.3">
      <c r="B880" s="60">
        <v>40899</v>
      </c>
      <c r="C880" s="61">
        <v>8462.9</v>
      </c>
      <c r="D880" s="62">
        <f t="shared" si="14"/>
        <v>1.0085457843979758E-2</v>
      </c>
    </row>
    <row r="881" spans="2:4" x14ac:dyDescent="0.3">
      <c r="B881" s="60">
        <v>40900</v>
      </c>
      <c r="C881" s="61">
        <v>8542.7000000000007</v>
      </c>
      <c r="D881" s="62">
        <f t="shared" si="14"/>
        <v>9.4293918160442743E-3</v>
      </c>
    </row>
    <row r="882" spans="2:4" x14ac:dyDescent="0.3">
      <c r="B882" s="60">
        <v>40904</v>
      </c>
      <c r="C882" s="61">
        <v>8529.6</v>
      </c>
      <c r="D882" s="62">
        <f t="shared" si="14"/>
        <v>-1.5334730237513154E-3</v>
      </c>
    </row>
    <row r="883" spans="2:4" x14ac:dyDescent="0.3">
      <c r="B883" s="60">
        <v>40905</v>
      </c>
      <c r="C883" s="61">
        <v>8358.4</v>
      </c>
      <c r="D883" s="62">
        <f t="shared" si="14"/>
        <v>-2.007128118551875E-2</v>
      </c>
    </row>
    <row r="884" spans="2:4" x14ac:dyDescent="0.3">
      <c r="B884" s="60">
        <v>40906</v>
      </c>
      <c r="C884" s="61">
        <v>8487.9</v>
      </c>
      <c r="D884" s="62">
        <f t="shared" si="14"/>
        <v>1.5493395865237366E-2</v>
      </c>
    </row>
    <row r="885" spans="2:4" x14ac:dyDescent="0.3">
      <c r="B885" s="60">
        <v>40907</v>
      </c>
      <c r="C885" s="61">
        <v>8566.2999999999993</v>
      </c>
      <c r="D885" s="62">
        <f t="shared" si="14"/>
        <v>9.2366780946994704E-3</v>
      </c>
    </row>
    <row r="886" spans="2:4" x14ac:dyDescent="0.3">
      <c r="B886" s="60">
        <v>40910</v>
      </c>
      <c r="C886" s="61">
        <v>8723.7999999999993</v>
      </c>
      <c r="D886" s="62">
        <f t="shared" si="14"/>
        <v>1.8386000957239416E-2</v>
      </c>
    </row>
    <row r="887" spans="2:4" x14ac:dyDescent="0.3">
      <c r="B887" s="60">
        <v>40911</v>
      </c>
      <c r="C887" s="61">
        <v>8732.4</v>
      </c>
      <c r="D887" s="62">
        <f t="shared" si="14"/>
        <v>9.8580893647267991E-4</v>
      </c>
    </row>
    <row r="888" spans="2:4" x14ac:dyDescent="0.3">
      <c r="B888" s="60">
        <v>40912</v>
      </c>
      <c r="C888" s="61">
        <v>8581.7999999999993</v>
      </c>
      <c r="D888" s="62">
        <f t="shared" si="14"/>
        <v>-1.7246117905730426E-2</v>
      </c>
    </row>
    <row r="889" spans="2:4" x14ac:dyDescent="0.3">
      <c r="B889" s="60">
        <v>40913</v>
      </c>
      <c r="C889" s="61">
        <v>8329.6</v>
      </c>
      <c r="D889" s="62">
        <f t="shared" si="14"/>
        <v>-2.9387774126639975E-2</v>
      </c>
    </row>
    <row r="890" spans="2:4" x14ac:dyDescent="0.3">
      <c r="B890" s="60">
        <v>40914</v>
      </c>
      <c r="C890" s="61">
        <v>8289.1</v>
      </c>
      <c r="D890" s="62">
        <f t="shared" si="14"/>
        <v>-4.8621782558586242E-3</v>
      </c>
    </row>
    <row r="891" spans="2:4" x14ac:dyDescent="0.3">
      <c r="B891" s="60">
        <v>40917</v>
      </c>
      <c r="C891" s="61">
        <v>8278.9</v>
      </c>
      <c r="D891" s="62">
        <f t="shared" si="14"/>
        <v>-1.230531662062314E-3</v>
      </c>
    </row>
    <row r="892" spans="2:4" x14ac:dyDescent="0.3">
      <c r="B892" s="60">
        <v>40918</v>
      </c>
      <c r="C892" s="61">
        <v>8472.9</v>
      </c>
      <c r="D892" s="62">
        <f t="shared" si="14"/>
        <v>2.3433064779137328E-2</v>
      </c>
    </row>
    <row r="893" spans="2:4" x14ac:dyDescent="0.3">
      <c r="B893" s="60">
        <v>40919</v>
      </c>
      <c r="C893" s="61">
        <v>8426.7999999999993</v>
      </c>
      <c r="D893" s="62">
        <f t="shared" si="14"/>
        <v>-5.4408762053134545E-3</v>
      </c>
    </row>
    <row r="894" spans="2:4" x14ac:dyDescent="0.3">
      <c r="B894" s="60">
        <v>40920</v>
      </c>
      <c r="C894" s="61">
        <v>8427</v>
      </c>
      <c r="D894" s="62">
        <f t="shared" si="14"/>
        <v>2.3733801680439506E-5</v>
      </c>
    </row>
    <row r="895" spans="2:4" x14ac:dyDescent="0.3">
      <c r="B895" s="60">
        <v>40921</v>
      </c>
      <c r="C895" s="61">
        <v>8450.6</v>
      </c>
      <c r="D895" s="62">
        <f t="shared" si="14"/>
        <v>2.8005221312448515E-3</v>
      </c>
    </row>
    <row r="896" spans="2:4" x14ac:dyDescent="0.3">
      <c r="B896" s="60">
        <v>40924</v>
      </c>
      <c r="C896" s="61">
        <v>8449.6</v>
      </c>
      <c r="D896" s="62">
        <f t="shared" si="14"/>
        <v>-1.1833479279577781E-4</v>
      </c>
    </row>
    <row r="897" spans="2:4" x14ac:dyDescent="0.3">
      <c r="B897" s="60">
        <v>40925</v>
      </c>
      <c r="C897" s="61">
        <v>8535.2999999999993</v>
      </c>
      <c r="D897" s="62">
        <f t="shared" si="14"/>
        <v>1.0142491952281635E-2</v>
      </c>
    </row>
    <row r="898" spans="2:4" x14ac:dyDescent="0.3">
      <c r="B898" s="60">
        <v>40926</v>
      </c>
      <c r="C898" s="61">
        <v>8420.7000000000007</v>
      </c>
      <c r="D898" s="62">
        <f t="shared" si="14"/>
        <v>-1.3426593089873649E-2</v>
      </c>
    </row>
    <row r="899" spans="2:4" x14ac:dyDescent="0.3">
      <c r="B899" s="60">
        <v>40927</v>
      </c>
      <c r="C899" s="61">
        <v>8603.7999999999993</v>
      </c>
      <c r="D899" s="62">
        <f t="shared" si="14"/>
        <v>2.1744035531487706E-2</v>
      </c>
    </row>
    <row r="900" spans="2:4" x14ac:dyDescent="0.3">
      <c r="B900" s="60">
        <v>40928</v>
      </c>
      <c r="C900" s="61">
        <v>8561.9</v>
      </c>
      <c r="D900" s="62">
        <f t="shared" si="14"/>
        <v>-4.8699411887770105E-3</v>
      </c>
    </row>
    <row r="901" spans="2:4" x14ac:dyDescent="0.3">
      <c r="B901" s="60">
        <v>40931</v>
      </c>
      <c r="C901" s="61">
        <v>8619.6</v>
      </c>
      <c r="D901" s="62">
        <f t="shared" si="14"/>
        <v>6.7391583643818228E-3</v>
      </c>
    </row>
    <row r="902" spans="2:4" x14ac:dyDescent="0.3">
      <c r="B902" s="60">
        <v>40932</v>
      </c>
      <c r="C902" s="61">
        <v>8591.4</v>
      </c>
      <c r="D902" s="62">
        <f t="shared" si="14"/>
        <v>-3.2716135319505227E-3</v>
      </c>
    </row>
    <row r="903" spans="2:4" x14ac:dyDescent="0.3">
      <c r="B903" s="60">
        <v>40933</v>
      </c>
      <c r="C903" s="61">
        <v>8555.4</v>
      </c>
      <c r="D903" s="62">
        <f t="shared" si="14"/>
        <v>-4.1902367483762836E-3</v>
      </c>
    </row>
    <row r="904" spans="2:4" x14ac:dyDescent="0.3">
      <c r="B904" s="60">
        <v>40934</v>
      </c>
      <c r="C904" s="61">
        <v>8713.7999999999993</v>
      </c>
      <c r="D904" s="62">
        <f t="shared" si="14"/>
        <v>1.8514622343782833E-2</v>
      </c>
    </row>
    <row r="905" spans="2:4" x14ac:dyDescent="0.3">
      <c r="B905" s="60">
        <v>40935</v>
      </c>
      <c r="C905" s="61">
        <v>8657.2999999999993</v>
      </c>
      <c r="D905" s="62">
        <f t="shared" si="14"/>
        <v>-6.4839679588698388E-3</v>
      </c>
    </row>
    <row r="906" spans="2:4" x14ac:dyDescent="0.3">
      <c r="B906" s="60">
        <v>40938</v>
      </c>
      <c r="C906" s="61">
        <v>8517</v>
      </c>
      <c r="D906" s="62">
        <f t="shared" si="14"/>
        <v>-1.6205976459173099E-2</v>
      </c>
    </row>
    <row r="907" spans="2:4" x14ac:dyDescent="0.3">
      <c r="B907" s="60">
        <v>40939</v>
      </c>
      <c r="C907" s="61">
        <v>8509.2000000000007</v>
      </c>
      <c r="D907" s="62">
        <f t="shared" si="14"/>
        <v>-9.1581542796750882E-4</v>
      </c>
    </row>
    <row r="908" spans="2:4" x14ac:dyDescent="0.3">
      <c r="B908" s="60">
        <v>40940</v>
      </c>
      <c r="C908" s="61">
        <v>8696.6</v>
      </c>
      <c r="D908" s="62">
        <f t="shared" si="14"/>
        <v>2.2023221924505197E-2</v>
      </c>
    </row>
    <row r="909" spans="2:4" x14ac:dyDescent="0.3">
      <c r="B909" s="60">
        <v>40941</v>
      </c>
      <c r="C909" s="61">
        <v>8772.2999999999993</v>
      </c>
      <c r="D909" s="62">
        <f t="shared" si="14"/>
        <v>8.7045512039186472E-3</v>
      </c>
    </row>
    <row r="910" spans="2:4" x14ac:dyDescent="0.3">
      <c r="B910" s="60">
        <v>40942</v>
      </c>
      <c r="C910" s="61">
        <v>8861.2000000000007</v>
      </c>
      <c r="D910" s="62">
        <f t="shared" si="14"/>
        <v>1.0134172337927506E-2</v>
      </c>
    </row>
    <row r="911" spans="2:4" x14ac:dyDescent="0.3">
      <c r="B911" s="60">
        <v>40945</v>
      </c>
      <c r="C911" s="61">
        <v>8835.2999999999993</v>
      </c>
      <c r="D911" s="62">
        <f t="shared" si="14"/>
        <v>-2.9228546923668864E-3</v>
      </c>
    </row>
    <row r="912" spans="2:4" x14ac:dyDescent="0.3">
      <c r="B912" s="60">
        <v>40946</v>
      </c>
      <c r="C912" s="61">
        <v>8846.9</v>
      </c>
      <c r="D912" s="62">
        <f t="shared" si="14"/>
        <v>1.3129152377395635E-3</v>
      </c>
    </row>
    <row r="913" spans="2:4" x14ac:dyDescent="0.3">
      <c r="B913" s="60">
        <v>40947</v>
      </c>
      <c r="C913" s="61">
        <v>8849.2999999999993</v>
      </c>
      <c r="D913" s="62">
        <f t="shared" si="14"/>
        <v>2.7128146582414592E-4</v>
      </c>
    </row>
    <row r="914" spans="2:4" x14ac:dyDescent="0.3">
      <c r="B914" s="60">
        <v>40948</v>
      </c>
      <c r="C914" s="61">
        <v>8902.1</v>
      </c>
      <c r="D914" s="62">
        <f t="shared" si="14"/>
        <v>5.9665736272926781E-3</v>
      </c>
    </row>
    <row r="915" spans="2:4" x14ac:dyDescent="0.3">
      <c r="B915" s="60">
        <v>40949</v>
      </c>
      <c r="C915" s="61">
        <v>8797.1</v>
      </c>
      <c r="D915" s="62">
        <f t="shared" si="14"/>
        <v>-1.1794969726244369E-2</v>
      </c>
    </row>
    <row r="916" spans="2:4" x14ac:dyDescent="0.3">
      <c r="B916" s="60">
        <v>40952</v>
      </c>
      <c r="C916" s="61">
        <v>8788.2999999999993</v>
      </c>
      <c r="D916" s="62">
        <f t="shared" si="14"/>
        <v>-1.0003296540906767E-3</v>
      </c>
    </row>
    <row r="917" spans="2:4" x14ac:dyDescent="0.3">
      <c r="B917" s="60">
        <v>40953</v>
      </c>
      <c r="C917" s="61">
        <v>8771.9</v>
      </c>
      <c r="D917" s="62">
        <f t="shared" si="14"/>
        <v>-1.8661174516117608E-3</v>
      </c>
    </row>
    <row r="918" spans="2:4" x14ac:dyDescent="0.3">
      <c r="B918" s="60">
        <v>40954</v>
      </c>
      <c r="C918" s="61">
        <v>8741.6</v>
      </c>
      <c r="D918" s="62">
        <f t="shared" si="14"/>
        <v>-3.4542117443198479E-3</v>
      </c>
    </row>
    <row r="919" spans="2:4" x14ac:dyDescent="0.3">
      <c r="B919" s="60">
        <v>40955</v>
      </c>
      <c r="C919" s="61">
        <v>8558.1</v>
      </c>
      <c r="D919" s="62">
        <f t="shared" si="14"/>
        <v>-2.099158048869772E-2</v>
      </c>
    </row>
    <row r="920" spans="2:4" x14ac:dyDescent="0.3">
      <c r="B920" s="60">
        <v>40956</v>
      </c>
      <c r="C920" s="61">
        <v>8657</v>
      </c>
      <c r="D920" s="62">
        <f t="shared" si="14"/>
        <v>1.1556303385097116E-2</v>
      </c>
    </row>
    <row r="921" spans="2:4" x14ac:dyDescent="0.3">
      <c r="B921" s="60">
        <v>40959</v>
      </c>
      <c r="C921" s="61">
        <v>8818.1</v>
      </c>
      <c r="D921" s="62">
        <f t="shared" si="14"/>
        <v>1.8609217973894001E-2</v>
      </c>
    </row>
    <row r="922" spans="2:4" x14ac:dyDescent="0.3">
      <c r="B922" s="60">
        <v>40960</v>
      </c>
      <c r="C922" s="61">
        <v>8767.1</v>
      </c>
      <c r="D922" s="62">
        <f t="shared" si="14"/>
        <v>-5.7835588165251013E-3</v>
      </c>
    </row>
    <row r="923" spans="2:4" x14ac:dyDescent="0.3">
      <c r="B923" s="60">
        <v>40961</v>
      </c>
      <c r="C923" s="61">
        <v>8657</v>
      </c>
      <c r="D923" s="62">
        <f t="shared" si="14"/>
        <v>-1.2558314608023218E-2</v>
      </c>
    </row>
    <row r="924" spans="2:4" x14ac:dyDescent="0.3">
      <c r="B924" s="60">
        <v>40962</v>
      </c>
      <c r="C924" s="61">
        <v>8527.7000000000007</v>
      </c>
      <c r="D924" s="62">
        <f t="shared" si="14"/>
        <v>-1.493589003118855E-2</v>
      </c>
    </row>
    <row r="925" spans="2:4" x14ac:dyDescent="0.3">
      <c r="B925" s="60">
        <v>40963</v>
      </c>
      <c r="C925" s="61">
        <v>8527.7000000000007</v>
      </c>
      <c r="D925" s="62">
        <f t="shared" si="14"/>
        <v>0</v>
      </c>
    </row>
    <row r="926" spans="2:4" x14ac:dyDescent="0.3">
      <c r="B926" s="60">
        <v>40966</v>
      </c>
      <c r="C926" s="61">
        <v>8537.2000000000007</v>
      </c>
      <c r="D926" s="62">
        <f t="shared" si="14"/>
        <v>1.1140166750706519E-3</v>
      </c>
    </row>
    <row r="927" spans="2:4" x14ac:dyDescent="0.3">
      <c r="B927" s="60">
        <v>40967</v>
      </c>
      <c r="C927" s="61">
        <v>8526.7000000000007</v>
      </c>
      <c r="D927" s="62">
        <f t="shared" ref="D927:D990" si="15">(C927-C926)/C926</f>
        <v>-1.2299114463758607E-3</v>
      </c>
    </row>
    <row r="928" spans="2:4" x14ac:dyDescent="0.3">
      <c r="B928" s="60">
        <v>40968</v>
      </c>
      <c r="C928" s="61">
        <v>8465.9</v>
      </c>
      <c r="D928" s="62">
        <f t="shared" si="15"/>
        <v>-7.1305428829442907E-3</v>
      </c>
    </row>
    <row r="929" spans="2:4" x14ac:dyDescent="0.3">
      <c r="B929" s="60">
        <v>40969</v>
      </c>
      <c r="C929" s="61">
        <v>8547.7000000000007</v>
      </c>
      <c r="D929" s="62">
        <f t="shared" si="15"/>
        <v>9.6622922548106043E-3</v>
      </c>
    </row>
    <row r="930" spans="2:4" x14ac:dyDescent="0.3">
      <c r="B930" s="60">
        <v>40970</v>
      </c>
      <c r="C930" s="61">
        <v>8563.4</v>
      </c>
      <c r="D930" s="62">
        <f t="shared" si="15"/>
        <v>1.8367514068110611E-3</v>
      </c>
    </row>
    <row r="931" spans="2:4" x14ac:dyDescent="0.3">
      <c r="B931" s="60">
        <v>40973</v>
      </c>
      <c r="C931" s="61">
        <v>8453.5</v>
      </c>
      <c r="D931" s="62">
        <f t="shared" si="15"/>
        <v>-1.283368755400888E-2</v>
      </c>
    </row>
    <row r="932" spans="2:4" x14ac:dyDescent="0.3">
      <c r="B932" s="60">
        <v>40974</v>
      </c>
      <c r="C932" s="61">
        <v>8166.6</v>
      </c>
      <c r="D932" s="62">
        <f t="shared" si="15"/>
        <v>-3.393860531140943E-2</v>
      </c>
    </row>
    <row r="933" spans="2:4" x14ac:dyDescent="0.3">
      <c r="B933" s="60">
        <v>40975</v>
      </c>
      <c r="C933" s="61">
        <v>8161.8</v>
      </c>
      <c r="D933" s="62">
        <f t="shared" si="15"/>
        <v>-5.8775990008083927E-4</v>
      </c>
    </row>
    <row r="934" spans="2:4" x14ac:dyDescent="0.3">
      <c r="B934" s="60">
        <v>40976</v>
      </c>
      <c r="C934" s="61">
        <v>8307.4</v>
      </c>
      <c r="D934" s="62">
        <f t="shared" si="15"/>
        <v>1.7839202136783486E-2</v>
      </c>
    </row>
    <row r="935" spans="2:4" x14ac:dyDescent="0.3">
      <c r="B935" s="60">
        <v>40977</v>
      </c>
      <c r="C935" s="61">
        <v>8282.7000000000007</v>
      </c>
      <c r="D935" s="62">
        <f t="shared" si="15"/>
        <v>-2.9732527625970714E-3</v>
      </c>
    </row>
    <row r="936" spans="2:4" x14ac:dyDescent="0.3">
      <c r="B936" s="60">
        <v>40980</v>
      </c>
      <c r="C936" s="61">
        <v>8180.2</v>
      </c>
      <c r="D936" s="62">
        <f t="shared" si="15"/>
        <v>-1.2375191664553939E-2</v>
      </c>
    </row>
    <row r="937" spans="2:4" x14ac:dyDescent="0.3">
      <c r="B937" s="60">
        <v>40981</v>
      </c>
      <c r="C937" s="61">
        <v>8376.7999999999993</v>
      </c>
      <c r="D937" s="62">
        <f t="shared" si="15"/>
        <v>2.4033642209236872E-2</v>
      </c>
    </row>
    <row r="938" spans="2:4" x14ac:dyDescent="0.3">
      <c r="B938" s="60">
        <v>40982</v>
      </c>
      <c r="C938" s="61">
        <v>8391.1</v>
      </c>
      <c r="D938" s="62">
        <f t="shared" si="15"/>
        <v>1.7070957883680035E-3</v>
      </c>
    </row>
    <row r="939" spans="2:4" x14ac:dyDescent="0.3">
      <c r="B939" s="60">
        <v>40983</v>
      </c>
      <c r="C939" s="61">
        <v>8426.7000000000007</v>
      </c>
      <c r="D939" s="62">
        <f t="shared" si="15"/>
        <v>4.2425903635995715E-3</v>
      </c>
    </row>
    <row r="940" spans="2:4" x14ac:dyDescent="0.3">
      <c r="B940" s="60">
        <v>40984</v>
      </c>
      <c r="C940" s="61">
        <v>8486.2999999999993</v>
      </c>
      <c r="D940" s="62">
        <f t="shared" si="15"/>
        <v>7.0727568324490658E-3</v>
      </c>
    </row>
    <row r="941" spans="2:4" x14ac:dyDescent="0.3">
      <c r="B941" s="60">
        <v>40987</v>
      </c>
      <c r="C941" s="61">
        <v>8591.7999999999993</v>
      </c>
      <c r="D941" s="62">
        <f t="shared" si="15"/>
        <v>1.2431801845327176E-2</v>
      </c>
    </row>
    <row r="942" spans="2:4" x14ac:dyDescent="0.3">
      <c r="B942" s="60">
        <v>40988</v>
      </c>
      <c r="C942" s="61">
        <v>8567.5</v>
      </c>
      <c r="D942" s="62">
        <f t="shared" si="15"/>
        <v>-2.8282781256546096E-3</v>
      </c>
    </row>
    <row r="943" spans="2:4" x14ac:dyDescent="0.3">
      <c r="B943" s="60">
        <v>40989</v>
      </c>
      <c r="C943" s="61">
        <v>8490.9</v>
      </c>
      <c r="D943" s="62">
        <f t="shared" si="15"/>
        <v>-8.940764517070366E-3</v>
      </c>
    </row>
    <row r="944" spans="2:4" x14ac:dyDescent="0.3">
      <c r="B944" s="60">
        <v>40990</v>
      </c>
      <c r="C944" s="61">
        <v>8353.6</v>
      </c>
      <c r="D944" s="62">
        <f t="shared" si="15"/>
        <v>-1.617025285894302E-2</v>
      </c>
    </row>
    <row r="945" spans="2:4" x14ac:dyDescent="0.3">
      <c r="B945" s="60">
        <v>40991</v>
      </c>
      <c r="C945" s="61">
        <v>8281.7999999999993</v>
      </c>
      <c r="D945" s="62">
        <f t="shared" si="15"/>
        <v>-8.5950967247655011E-3</v>
      </c>
    </row>
    <row r="946" spans="2:4" x14ac:dyDescent="0.3">
      <c r="B946" s="60">
        <v>40994</v>
      </c>
      <c r="C946" s="61">
        <v>8224.7000000000007</v>
      </c>
      <c r="D946" s="62">
        <f t="shared" si="15"/>
        <v>-6.894636431693418E-3</v>
      </c>
    </row>
    <row r="947" spans="2:4" x14ac:dyDescent="0.3">
      <c r="B947" s="60">
        <v>40995</v>
      </c>
      <c r="C947" s="61">
        <v>8140.3</v>
      </c>
      <c r="D947" s="62">
        <f t="shared" si="15"/>
        <v>-1.0261772465865081E-2</v>
      </c>
    </row>
    <row r="948" spans="2:4" x14ac:dyDescent="0.3">
      <c r="B948" s="60">
        <v>40996</v>
      </c>
      <c r="C948" s="61">
        <v>7980.8</v>
      </c>
      <c r="D948" s="62">
        <f t="shared" si="15"/>
        <v>-1.9593872461702886E-2</v>
      </c>
    </row>
    <row r="949" spans="2:4" x14ac:dyDescent="0.3">
      <c r="B949" s="60">
        <v>40997</v>
      </c>
      <c r="C949" s="61">
        <v>7911</v>
      </c>
      <c r="D949" s="62">
        <f t="shared" si="15"/>
        <v>-8.745990376904593E-3</v>
      </c>
    </row>
    <row r="950" spans="2:4" x14ac:dyDescent="0.3">
      <c r="B950" s="60">
        <v>40998</v>
      </c>
      <c r="C950" s="61">
        <v>8008</v>
      </c>
      <c r="D950" s="62">
        <f t="shared" si="15"/>
        <v>1.2261408165845027E-2</v>
      </c>
    </row>
    <row r="951" spans="2:4" x14ac:dyDescent="0.3">
      <c r="B951" s="60">
        <v>41001</v>
      </c>
      <c r="C951" s="61">
        <v>8042.8</v>
      </c>
      <c r="D951" s="62">
        <f t="shared" si="15"/>
        <v>4.345654345654368E-3</v>
      </c>
    </row>
    <row r="952" spans="2:4" x14ac:dyDescent="0.3">
      <c r="B952" s="60">
        <v>41002</v>
      </c>
      <c r="C952" s="61">
        <v>7824.5</v>
      </c>
      <c r="D952" s="62">
        <f t="shared" si="15"/>
        <v>-2.7142288755159918E-2</v>
      </c>
    </row>
    <row r="953" spans="2:4" x14ac:dyDescent="0.3">
      <c r="B953" s="60">
        <v>41003</v>
      </c>
      <c r="C953" s="61">
        <v>7660.7</v>
      </c>
      <c r="D953" s="62">
        <f t="shared" si="15"/>
        <v>-2.0934244999680513E-2</v>
      </c>
    </row>
    <row r="954" spans="2:4" x14ac:dyDescent="0.3">
      <c r="B954" s="60">
        <v>41004</v>
      </c>
      <c r="C954" s="61">
        <v>7660.5</v>
      </c>
      <c r="D954" s="62">
        <f t="shared" si="15"/>
        <v>-2.6107274792097079E-5</v>
      </c>
    </row>
    <row r="955" spans="2:4" x14ac:dyDescent="0.3">
      <c r="B955" s="60">
        <v>41009</v>
      </c>
      <c r="C955" s="61">
        <v>7433.6</v>
      </c>
      <c r="D955" s="62">
        <f t="shared" si="15"/>
        <v>-2.9619476535474139E-2</v>
      </c>
    </row>
    <row r="956" spans="2:4" x14ac:dyDescent="0.3">
      <c r="B956" s="60">
        <v>41010</v>
      </c>
      <c r="C956" s="61">
        <v>7576.7</v>
      </c>
      <c r="D956" s="62">
        <f t="shared" si="15"/>
        <v>1.9250430477830316E-2</v>
      </c>
    </row>
    <row r="957" spans="2:4" x14ac:dyDescent="0.3">
      <c r="B957" s="60">
        <v>41011</v>
      </c>
      <c r="C957" s="61">
        <v>7520</v>
      </c>
      <c r="D957" s="62">
        <f t="shared" si="15"/>
        <v>-7.4834690564493543E-3</v>
      </c>
    </row>
    <row r="958" spans="2:4" x14ac:dyDescent="0.3">
      <c r="B958" s="60">
        <v>41012</v>
      </c>
      <c r="C958" s="61">
        <v>7250.6</v>
      </c>
      <c r="D958" s="62">
        <f t="shared" si="15"/>
        <v>-3.5824468085106337E-2</v>
      </c>
    </row>
    <row r="959" spans="2:4" x14ac:dyDescent="0.3">
      <c r="B959" s="60">
        <v>41015</v>
      </c>
      <c r="C959" s="61">
        <v>7209.1</v>
      </c>
      <c r="D959" s="62">
        <f t="shared" si="15"/>
        <v>-5.7236642484759879E-3</v>
      </c>
    </row>
    <row r="960" spans="2:4" x14ac:dyDescent="0.3">
      <c r="B960" s="60">
        <v>41016</v>
      </c>
      <c r="C960" s="61">
        <v>7373.3</v>
      </c>
      <c r="D960" s="62">
        <f t="shared" si="15"/>
        <v>2.2776768251237992E-2</v>
      </c>
    </row>
    <row r="961" spans="2:4" x14ac:dyDescent="0.3">
      <c r="B961" s="60">
        <v>41017</v>
      </c>
      <c r="C961" s="61">
        <v>7079.2</v>
      </c>
      <c r="D961" s="62">
        <f t="shared" si="15"/>
        <v>-3.9887160430200908E-2</v>
      </c>
    </row>
    <row r="962" spans="2:4" x14ac:dyDescent="0.3">
      <c r="B962" s="60">
        <v>41018</v>
      </c>
      <c r="C962" s="61">
        <v>6908.1</v>
      </c>
      <c r="D962" s="62">
        <f t="shared" si="15"/>
        <v>-2.4169397672053262E-2</v>
      </c>
    </row>
    <row r="963" spans="2:4" x14ac:dyDescent="0.3">
      <c r="B963" s="60">
        <v>41019</v>
      </c>
      <c r="C963" s="61">
        <v>7040.6</v>
      </c>
      <c r="D963" s="62">
        <f t="shared" si="15"/>
        <v>1.9180382449588165E-2</v>
      </c>
    </row>
    <row r="964" spans="2:4" x14ac:dyDescent="0.3">
      <c r="B964" s="60">
        <v>41022</v>
      </c>
      <c r="C964" s="61">
        <v>6846.6</v>
      </c>
      <c r="D964" s="62">
        <f t="shared" si="15"/>
        <v>-2.7554469789506576E-2</v>
      </c>
    </row>
    <row r="965" spans="2:4" x14ac:dyDescent="0.3">
      <c r="B965" s="60">
        <v>41023</v>
      </c>
      <c r="C965" s="61">
        <v>6999.9</v>
      </c>
      <c r="D965" s="62">
        <f t="shared" si="15"/>
        <v>2.2390675663833036E-2</v>
      </c>
    </row>
    <row r="966" spans="2:4" x14ac:dyDescent="0.3">
      <c r="B966" s="60">
        <v>41024</v>
      </c>
      <c r="C966" s="61">
        <v>7118.9</v>
      </c>
      <c r="D966" s="62">
        <f t="shared" si="15"/>
        <v>1.7000242860612295E-2</v>
      </c>
    </row>
    <row r="967" spans="2:4" x14ac:dyDescent="0.3">
      <c r="B967" s="60">
        <v>41025</v>
      </c>
      <c r="C967" s="61">
        <v>7027.1</v>
      </c>
      <c r="D967" s="62">
        <f t="shared" si="15"/>
        <v>-1.2895250670749593E-2</v>
      </c>
    </row>
    <row r="968" spans="2:4" x14ac:dyDescent="0.3">
      <c r="B968" s="60">
        <v>41026</v>
      </c>
      <c r="C968" s="61">
        <v>7145.8</v>
      </c>
      <c r="D968" s="62">
        <f t="shared" si="15"/>
        <v>1.6891747662620398E-2</v>
      </c>
    </row>
    <row r="969" spans="2:4" x14ac:dyDescent="0.3">
      <c r="B969" s="60">
        <v>41029</v>
      </c>
      <c r="C969" s="61">
        <v>7011</v>
      </c>
      <c r="D969" s="62">
        <f t="shared" si="15"/>
        <v>-1.886422793808953E-2</v>
      </c>
    </row>
    <row r="970" spans="2:4" x14ac:dyDescent="0.3">
      <c r="B970" s="60">
        <v>41031</v>
      </c>
      <c r="C970" s="61">
        <v>6831.9</v>
      </c>
      <c r="D970" s="62">
        <f t="shared" si="15"/>
        <v>-2.5545571245186187E-2</v>
      </c>
    </row>
    <row r="971" spans="2:4" x14ac:dyDescent="0.3">
      <c r="B971" s="60">
        <v>41032</v>
      </c>
      <c r="C971" s="61">
        <v>6851.9</v>
      </c>
      <c r="D971" s="62">
        <f t="shared" si="15"/>
        <v>2.9274433173787674E-3</v>
      </c>
    </row>
    <row r="972" spans="2:4" x14ac:dyDescent="0.3">
      <c r="B972" s="60">
        <v>41033</v>
      </c>
      <c r="C972" s="61">
        <v>6876</v>
      </c>
      <c r="D972" s="62">
        <f t="shared" si="15"/>
        <v>3.5172725813278601E-3</v>
      </c>
    </row>
    <row r="973" spans="2:4" x14ac:dyDescent="0.3">
      <c r="B973" s="60">
        <v>41036</v>
      </c>
      <c r="C973" s="61">
        <v>7063.2</v>
      </c>
      <c r="D973" s="62">
        <f t="shared" si="15"/>
        <v>2.7225130890052331E-2</v>
      </c>
    </row>
    <row r="974" spans="2:4" x14ac:dyDescent="0.3">
      <c r="B974" s="60">
        <v>41037</v>
      </c>
      <c r="C974" s="61">
        <v>7006.9</v>
      </c>
      <c r="D974" s="62">
        <f t="shared" si="15"/>
        <v>-7.9708913806773394E-3</v>
      </c>
    </row>
    <row r="975" spans="2:4" x14ac:dyDescent="0.3">
      <c r="B975" s="60">
        <v>41038</v>
      </c>
      <c r="C975" s="61">
        <v>6812.7</v>
      </c>
      <c r="D975" s="62">
        <f t="shared" si="15"/>
        <v>-2.7715537541566145E-2</v>
      </c>
    </row>
    <row r="976" spans="2:4" x14ac:dyDescent="0.3">
      <c r="B976" s="60">
        <v>41039</v>
      </c>
      <c r="C976" s="61">
        <v>7045.7</v>
      </c>
      <c r="D976" s="62">
        <f t="shared" si="15"/>
        <v>3.4200830801297578E-2</v>
      </c>
    </row>
    <row r="977" spans="2:4" x14ac:dyDescent="0.3">
      <c r="B977" s="60">
        <v>41040</v>
      </c>
      <c r="C977" s="61">
        <v>6995.6</v>
      </c>
      <c r="D977" s="62">
        <f t="shared" si="15"/>
        <v>-7.1107200136252546E-3</v>
      </c>
    </row>
    <row r="978" spans="2:4" x14ac:dyDescent="0.3">
      <c r="B978" s="60">
        <v>41043</v>
      </c>
      <c r="C978" s="61">
        <v>6809.4</v>
      </c>
      <c r="D978" s="62">
        <f t="shared" si="15"/>
        <v>-2.6616730516324648E-2</v>
      </c>
    </row>
    <row r="979" spans="2:4" x14ac:dyDescent="0.3">
      <c r="B979" s="60">
        <v>41044</v>
      </c>
      <c r="C979" s="61">
        <v>6700.7</v>
      </c>
      <c r="D979" s="62">
        <f t="shared" si="15"/>
        <v>-1.5963227303433462E-2</v>
      </c>
    </row>
    <row r="980" spans="2:4" x14ac:dyDescent="0.3">
      <c r="B980" s="60">
        <v>41045</v>
      </c>
      <c r="C980" s="61">
        <v>6611.5</v>
      </c>
      <c r="D980" s="62">
        <f t="shared" si="15"/>
        <v>-1.331204202546E-2</v>
      </c>
    </row>
    <row r="981" spans="2:4" x14ac:dyDescent="0.3">
      <c r="B981" s="60">
        <v>41046</v>
      </c>
      <c r="C981" s="61">
        <v>6537.9</v>
      </c>
      <c r="D981" s="62">
        <f t="shared" si="15"/>
        <v>-1.1132118278756768E-2</v>
      </c>
    </row>
    <row r="982" spans="2:4" x14ac:dyDescent="0.3">
      <c r="B982" s="60">
        <v>41047</v>
      </c>
      <c r="C982" s="61">
        <v>6566.7</v>
      </c>
      <c r="D982" s="62">
        <f t="shared" si="15"/>
        <v>4.4050842013490851E-3</v>
      </c>
    </row>
    <row r="983" spans="2:4" x14ac:dyDescent="0.3">
      <c r="B983" s="60">
        <v>41050</v>
      </c>
      <c r="C983" s="61">
        <v>6524</v>
      </c>
      <c r="D983" s="62">
        <f t="shared" si="15"/>
        <v>-6.5025050634260461E-3</v>
      </c>
    </row>
    <row r="984" spans="2:4" x14ac:dyDescent="0.3">
      <c r="B984" s="60">
        <v>41051</v>
      </c>
      <c r="C984" s="61">
        <v>6661.3</v>
      </c>
      <c r="D984" s="62">
        <f t="shared" si="15"/>
        <v>2.1045370938074827E-2</v>
      </c>
    </row>
    <row r="985" spans="2:4" x14ac:dyDescent="0.3">
      <c r="B985" s="60">
        <v>41052</v>
      </c>
      <c r="C985" s="61">
        <v>6440.5</v>
      </c>
      <c r="D985" s="62">
        <f t="shared" si="15"/>
        <v>-3.3146683079879329E-2</v>
      </c>
    </row>
    <row r="986" spans="2:4" x14ac:dyDescent="0.3">
      <c r="B986" s="60">
        <v>41053</v>
      </c>
      <c r="C986" s="61">
        <v>6534.4</v>
      </c>
      <c r="D986" s="62">
        <f t="shared" si="15"/>
        <v>1.4579613384053976E-2</v>
      </c>
    </row>
    <row r="987" spans="2:4" x14ac:dyDescent="0.3">
      <c r="B987" s="60">
        <v>41054</v>
      </c>
      <c r="C987" s="61">
        <v>6543</v>
      </c>
      <c r="D987" s="62">
        <f t="shared" si="15"/>
        <v>1.3161116552400166E-3</v>
      </c>
    </row>
    <row r="988" spans="2:4" x14ac:dyDescent="0.3">
      <c r="B988" s="60">
        <v>41057</v>
      </c>
      <c r="C988" s="61">
        <v>6401.2</v>
      </c>
      <c r="D988" s="62">
        <f t="shared" si="15"/>
        <v>-2.1672015894849486E-2</v>
      </c>
    </row>
    <row r="989" spans="2:4" x14ac:dyDescent="0.3">
      <c r="B989" s="60">
        <v>41058</v>
      </c>
      <c r="C989" s="61">
        <v>6251.7</v>
      </c>
      <c r="D989" s="62">
        <f t="shared" si="15"/>
        <v>-2.3354995938261576E-2</v>
      </c>
    </row>
    <row r="990" spans="2:4" x14ac:dyDescent="0.3">
      <c r="B990" s="60">
        <v>41059</v>
      </c>
      <c r="C990" s="61">
        <v>6090.4</v>
      </c>
      <c r="D990" s="62">
        <f t="shared" si="15"/>
        <v>-2.5800982132859893E-2</v>
      </c>
    </row>
    <row r="991" spans="2:4" x14ac:dyDescent="0.3">
      <c r="B991" s="60">
        <v>41060</v>
      </c>
      <c r="C991" s="61">
        <v>6089.8</v>
      </c>
      <c r="D991" s="62">
        <f t="shared" ref="D991:D1054" si="16">(C991-C990)/C990</f>
        <v>-9.8515696834272686E-5</v>
      </c>
    </row>
    <row r="992" spans="2:4" x14ac:dyDescent="0.3">
      <c r="B992" s="60">
        <v>41061</v>
      </c>
      <c r="C992" s="61">
        <v>6065</v>
      </c>
      <c r="D992" s="62">
        <f t="shared" si="16"/>
        <v>-4.0723833295018197E-3</v>
      </c>
    </row>
    <row r="993" spans="2:4" x14ac:dyDescent="0.3">
      <c r="B993" s="60">
        <v>41064</v>
      </c>
      <c r="C993" s="61">
        <v>6239.5</v>
      </c>
      <c r="D993" s="62">
        <f t="shared" si="16"/>
        <v>2.8771640560593569E-2</v>
      </c>
    </row>
    <row r="994" spans="2:4" x14ac:dyDescent="0.3">
      <c r="B994" s="60">
        <v>41065</v>
      </c>
      <c r="C994" s="61">
        <v>6267.8</v>
      </c>
      <c r="D994" s="62">
        <f t="shared" si="16"/>
        <v>4.5356198413334693E-3</v>
      </c>
    </row>
    <row r="995" spans="2:4" x14ac:dyDescent="0.3">
      <c r="B995" s="60">
        <v>41066</v>
      </c>
      <c r="C995" s="61">
        <v>6418.9</v>
      </c>
      <c r="D995" s="62">
        <f t="shared" si="16"/>
        <v>2.4107342289160383E-2</v>
      </c>
    </row>
    <row r="996" spans="2:4" x14ac:dyDescent="0.3">
      <c r="B996" s="60">
        <v>41067</v>
      </c>
      <c r="C996" s="61">
        <v>6438.1</v>
      </c>
      <c r="D996" s="62">
        <f t="shared" si="16"/>
        <v>2.9911667108072611E-3</v>
      </c>
    </row>
    <row r="997" spans="2:4" x14ac:dyDescent="0.3">
      <c r="B997" s="60">
        <v>41068</v>
      </c>
      <c r="C997" s="61">
        <v>6552</v>
      </c>
      <c r="D997" s="62">
        <f t="shared" si="16"/>
        <v>1.7691554961867573E-2</v>
      </c>
    </row>
    <row r="998" spans="2:4" x14ac:dyDescent="0.3">
      <c r="B998" s="60">
        <v>41071</v>
      </c>
      <c r="C998" s="61">
        <v>6516.4</v>
      </c>
      <c r="D998" s="62">
        <f t="shared" si="16"/>
        <v>-5.4334554334554887E-3</v>
      </c>
    </row>
    <row r="999" spans="2:4" x14ac:dyDescent="0.3">
      <c r="B999" s="60">
        <v>41072</v>
      </c>
      <c r="C999" s="61">
        <v>6522.5</v>
      </c>
      <c r="D999" s="62">
        <f t="shared" si="16"/>
        <v>9.3609968694376708E-4</v>
      </c>
    </row>
    <row r="1000" spans="2:4" x14ac:dyDescent="0.3">
      <c r="B1000" s="60">
        <v>41073</v>
      </c>
      <c r="C1000" s="61">
        <v>6615.3</v>
      </c>
      <c r="D1000" s="62">
        <f t="shared" si="16"/>
        <v>1.4227673438098916E-2</v>
      </c>
    </row>
    <row r="1001" spans="2:4" x14ac:dyDescent="0.3">
      <c r="B1001" s="60">
        <v>41074</v>
      </c>
      <c r="C1001" s="61">
        <v>6696</v>
      </c>
      <c r="D1001" s="62">
        <f t="shared" si="16"/>
        <v>1.2198993242936801E-2</v>
      </c>
    </row>
    <row r="1002" spans="2:4" x14ac:dyDescent="0.3">
      <c r="B1002" s="60">
        <v>41075</v>
      </c>
      <c r="C1002" s="61">
        <v>6719</v>
      </c>
      <c r="D1002" s="62">
        <f t="shared" si="16"/>
        <v>3.4348864994026285E-3</v>
      </c>
    </row>
    <row r="1003" spans="2:4" x14ac:dyDescent="0.3">
      <c r="B1003" s="60">
        <v>41078</v>
      </c>
      <c r="C1003" s="61">
        <v>6519.9</v>
      </c>
      <c r="D1003" s="62">
        <f t="shared" si="16"/>
        <v>-2.963238577169227E-2</v>
      </c>
    </row>
    <row r="1004" spans="2:4" x14ac:dyDescent="0.3">
      <c r="B1004" s="60">
        <v>41079</v>
      </c>
      <c r="C1004" s="61">
        <v>6693.9</v>
      </c>
      <c r="D1004" s="62">
        <f t="shared" si="16"/>
        <v>2.6687525882298811E-2</v>
      </c>
    </row>
    <row r="1005" spans="2:4" x14ac:dyDescent="0.3">
      <c r="B1005" s="60">
        <v>41080</v>
      </c>
      <c r="C1005" s="61">
        <v>6796.1</v>
      </c>
      <c r="D1005" s="62">
        <f t="shared" si="16"/>
        <v>1.5267631724405912E-2</v>
      </c>
    </row>
    <row r="1006" spans="2:4" x14ac:dyDescent="0.3">
      <c r="B1006" s="60">
        <v>41081</v>
      </c>
      <c r="C1006" s="61">
        <v>6773.5</v>
      </c>
      <c r="D1006" s="62">
        <f t="shared" si="16"/>
        <v>-3.3254366474890543E-3</v>
      </c>
    </row>
    <row r="1007" spans="2:4" x14ac:dyDescent="0.3">
      <c r="B1007" s="60">
        <v>41082</v>
      </c>
      <c r="C1007" s="61">
        <v>6876.3</v>
      </c>
      <c r="D1007" s="62">
        <f t="shared" si="16"/>
        <v>1.517679190964792E-2</v>
      </c>
    </row>
    <row r="1008" spans="2:4" x14ac:dyDescent="0.3">
      <c r="B1008" s="60">
        <v>41085</v>
      </c>
      <c r="C1008" s="61">
        <v>6624</v>
      </c>
      <c r="D1008" s="62">
        <f t="shared" si="16"/>
        <v>-3.6691243837528927E-2</v>
      </c>
    </row>
    <row r="1009" spans="2:4" x14ac:dyDescent="0.3">
      <c r="B1009" s="60">
        <v>41086</v>
      </c>
      <c r="C1009" s="61">
        <v>6528.4</v>
      </c>
      <c r="D1009" s="62">
        <f t="shared" si="16"/>
        <v>-1.4432367149758509E-2</v>
      </c>
    </row>
    <row r="1010" spans="2:4" x14ac:dyDescent="0.3">
      <c r="B1010" s="60">
        <v>41087</v>
      </c>
      <c r="C1010" s="61">
        <v>6666.9</v>
      </c>
      <c r="D1010" s="62">
        <f t="shared" si="16"/>
        <v>2.1214999080938671E-2</v>
      </c>
    </row>
    <row r="1011" spans="2:4" x14ac:dyDescent="0.3">
      <c r="B1011" s="60">
        <v>41088</v>
      </c>
      <c r="C1011" s="61">
        <v>6721.7</v>
      </c>
      <c r="D1011" s="62">
        <f t="shared" si="16"/>
        <v>8.2197123100691757E-3</v>
      </c>
    </row>
    <row r="1012" spans="2:4" x14ac:dyDescent="0.3">
      <c r="B1012" s="60">
        <v>41089</v>
      </c>
      <c r="C1012" s="61">
        <v>7102.2</v>
      </c>
      <c r="D1012" s="62">
        <f t="shared" si="16"/>
        <v>5.6607703408363956E-2</v>
      </c>
    </row>
    <row r="1013" spans="2:4" x14ac:dyDescent="0.3">
      <c r="B1013" s="60">
        <v>41092</v>
      </c>
      <c r="C1013" s="61">
        <v>7124</v>
      </c>
      <c r="D1013" s="62">
        <f t="shared" si="16"/>
        <v>3.0694714313874833E-3</v>
      </c>
    </row>
    <row r="1014" spans="2:4" x14ac:dyDescent="0.3">
      <c r="B1014" s="60">
        <v>41093</v>
      </c>
      <c r="C1014" s="61">
        <v>7219.5</v>
      </c>
      <c r="D1014" s="62">
        <f t="shared" si="16"/>
        <v>1.3405390230207748E-2</v>
      </c>
    </row>
    <row r="1015" spans="2:4" x14ac:dyDescent="0.3">
      <c r="B1015" s="60">
        <v>41094</v>
      </c>
      <c r="C1015" s="61">
        <v>7168.5</v>
      </c>
      <c r="D1015" s="62">
        <f t="shared" si="16"/>
        <v>-7.0642011219613551E-3</v>
      </c>
    </row>
    <row r="1016" spans="2:4" x14ac:dyDescent="0.3">
      <c r="B1016" s="60">
        <v>41095</v>
      </c>
      <c r="C1016" s="61">
        <v>6954.2</v>
      </c>
      <c r="D1016" s="62">
        <f t="shared" si="16"/>
        <v>-2.9894678105600918E-2</v>
      </c>
    </row>
    <row r="1017" spans="2:4" x14ac:dyDescent="0.3">
      <c r="B1017" s="60">
        <v>41096</v>
      </c>
      <c r="C1017" s="61">
        <v>6738.9</v>
      </c>
      <c r="D1017" s="62">
        <f t="shared" si="16"/>
        <v>-3.0959707802479104E-2</v>
      </c>
    </row>
    <row r="1018" spans="2:4" x14ac:dyDescent="0.3">
      <c r="B1018" s="60">
        <v>41099</v>
      </c>
      <c r="C1018" s="61">
        <v>6688.3</v>
      </c>
      <c r="D1018" s="62">
        <f t="shared" si="16"/>
        <v>-7.5086438439507129E-3</v>
      </c>
    </row>
    <row r="1019" spans="2:4" x14ac:dyDescent="0.3">
      <c r="B1019" s="60">
        <v>41100</v>
      </c>
      <c r="C1019" s="61">
        <v>6726.9</v>
      </c>
      <c r="D1019" s="62">
        <f t="shared" si="16"/>
        <v>5.7712722216406937E-3</v>
      </c>
    </row>
    <row r="1020" spans="2:4" x14ac:dyDescent="0.3">
      <c r="B1020" s="60">
        <v>41101</v>
      </c>
      <c r="C1020" s="61">
        <v>6805.9</v>
      </c>
      <c r="D1020" s="62">
        <f t="shared" si="16"/>
        <v>1.1743893918446834E-2</v>
      </c>
    </row>
    <row r="1021" spans="2:4" x14ac:dyDescent="0.3">
      <c r="B1021" s="60">
        <v>41102</v>
      </c>
      <c r="C1021" s="61">
        <v>6630.1</v>
      </c>
      <c r="D1021" s="62">
        <f t="shared" si="16"/>
        <v>-2.5830529393614257E-2</v>
      </c>
    </row>
    <row r="1022" spans="2:4" x14ac:dyDescent="0.3">
      <c r="B1022" s="60">
        <v>41103</v>
      </c>
      <c r="C1022" s="61">
        <v>6664.6</v>
      </c>
      <c r="D1022" s="62">
        <f t="shared" si="16"/>
        <v>5.2035414247145594E-3</v>
      </c>
    </row>
    <row r="1023" spans="2:4" x14ac:dyDescent="0.3">
      <c r="B1023" s="60">
        <v>41106</v>
      </c>
      <c r="C1023" s="61">
        <v>6532.1</v>
      </c>
      <c r="D1023" s="62">
        <f t="shared" si="16"/>
        <v>-1.9881163160579779E-2</v>
      </c>
    </row>
    <row r="1024" spans="2:4" x14ac:dyDescent="0.3">
      <c r="B1024" s="60">
        <v>41107</v>
      </c>
      <c r="C1024" s="61">
        <v>6558.2</v>
      </c>
      <c r="D1024" s="62">
        <f t="shared" si="16"/>
        <v>3.9956522404738836E-3</v>
      </c>
    </row>
    <row r="1025" spans="2:4" x14ac:dyDescent="0.3">
      <c r="B1025" s="60">
        <v>41108</v>
      </c>
      <c r="C1025" s="61">
        <v>6591.2</v>
      </c>
      <c r="D1025" s="62">
        <f t="shared" si="16"/>
        <v>5.0318685005031867E-3</v>
      </c>
    </row>
    <row r="1026" spans="2:4" x14ac:dyDescent="0.3">
      <c r="B1026" s="60">
        <v>41109</v>
      </c>
      <c r="C1026" s="61">
        <v>6632.6</v>
      </c>
      <c r="D1026" s="62">
        <f t="shared" si="16"/>
        <v>6.2811020754946819E-3</v>
      </c>
    </row>
    <row r="1027" spans="2:4" x14ac:dyDescent="0.3">
      <c r="B1027" s="60">
        <v>41110</v>
      </c>
      <c r="C1027" s="61">
        <v>6246.3</v>
      </c>
      <c r="D1027" s="62">
        <f t="shared" si="16"/>
        <v>-5.824261978711217E-2</v>
      </c>
    </row>
    <row r="1028" spans="2:4" x14ac:dyDescent="0.3">
      <c r="B1028" s="60">
        <v>41113</v>
      </c>
      <c r="C1028" s="61">
        <v>6177.4</v>
      </c>
      <c r="D1028" s="62">
        <f t="shared" si="16"/>
        <v>-1.1030530073803779E-2</v>
      </c>
    </row>
    <row r="1029" spans="2:4" x14ac:dyDescent="0.3">
      <c r="B1029" s="60">
        <v>41114</v>
      </c>
      <c r="C1029" s="61">
        <v>5956.3</v>
      </c>
      <c r="D1029" s="62">
        <f t="shared" si="16"/>
        <v>-3.5791757049891453E-2</v>
      </c>
    </row>
    <row r="1030" spans="2:4" x14ac:dyDescent="0.3">
      <c r="B1030" s="60">
        <v>41115</v>
      </c>
      <c r="C1030" s="61">
        <v>6004.9</v>
      </c>
      <c r="D1030" s="62">
        <f t="shared" si="16"/>
        <v>8.1594278327148488E-3</v>
      </c>
    </row>
    <row r="1031" spans="2:4" x14ac:dyDescent="0.3">
      <c r="B1031" s="60">
        <v>41116</v>
      </c>
      <c r="C1031" s="61">
        <v>6368.8</v>
      </c>
      <c r="D1031" s="62">
        <f t="shared" si="16"/>
        <v>6.0600509583839959E-2</v>
      </c>
    </row>
    <row r="1032" spans="2:4" x14ac:dyDescent="0.3">
      <c r="B1032" s="60">
        <v>41117</v>
      </c>
      <c r="C1032" s="61">
        <v>6617.6</v>
      </c>
      <c r="D1032" s="62">
        <f t="shared" si="16"/>
        <v>3.9065444039693531E-2</v>
      </c>
    </row>
    <row r="1033" spans="2:4" x14ac:dyDescent="0.3">
      <c r="B1033" s="60">
        <v>41120</v>
      </c>
      <c r="C1033" s="61">
        <v>6801.8</v>
      </c>
      <c r="D1033" s="62">
        <f t="shared" si="16"/>
        <v>2.7834864603481595E-2</v>
      </c>
    </row>
    <row r="1034" spans="2:4" x14ac:dyDescent="0.3">
      <c r="B1034" s="60">
        <v>41121</v>
      </c>
      <c r="C1034" s="61">
        <v>6738.1</v>
      </c>
      <c r="D1034" s="62">
        <f t="shared" si="16"/>
        <v>-9.3651680437530967E-3</v>
      </c>
    </row>
    <row r="1035" spans="2:4" x14ac:dyDescent="0.3">
      <c r="B1035" s="60">
        <v>41122</v>
      </c>
      <c r="C1035" s="61">
        <v>6720</v>
      </c>
      <c r="D1035" s="62">
        <f t="shared" si="16"/>
        <v>-2.6862171828854371E-3</v>
      </c>
    </row>
    <row r="1036" spans="2:4" x14ac:dyDescent="0.3">
      <c r="B1036" s="60">
        <v>41123</v>
      </c>
      <c r="C1036" s="61">
        <v>6373.4</v>
      </c>
      <c r="D1036" s="62">
        <f t="shared" si="16"/>
        <v>-5.1577380952381006E-2</v>
      </c>
    </row>
    <row r="1037" spans="2:4" x14ac:dyDescent="0.3">
      <c r="B1037" s="60">
        <v>41124</v>
      </c>
      <c r="C1037" s="61">
        <v>6755.7</v>
      </c>
      <c r="D1037" s="62">
        <f t="shared" si="16"/>
        <v>5.9983682179056738E-2</v>
      </c>
    </row>
    <row r="1038" spans="2:4" x14ac:dyDescent="0.3">
      <c r="B1038" s="60">
        <v>41127</v>
      </c>
      <c r="C1038" s="61">
        <v>7053.6</v>
      </c>
      <c r="D1038" s="62">
        <f t="shared" si="16"/>
        <v>4.4096096629512936E-2</v>
      </c>
    </row>
    <row r="1039" spans="2:4" x14ac:dyDescent="0.3">
      <c r="B1039" s="60">
        <v>41128</v>
      </c>
      <c r="C1039" s="61">
        <v>7211.1</v>
      </c>
      <c r="D1039" s="62">
        <f t="shared" si="16"/>
        <v>2.2329023477373255E-2</v>
      </c>
    </row>
    <row r="1040" spans="2:4" x14ac:dyDescent="0.3">
      <c r="B1040" s="60">
        <v>41129</v>
      </c>
      <c r="C1040" s="61">
        <v>7150.2</v>
      </c>
      <c r="D1040" s="62">
        <f t="shared" si="16"/>
        <v>-8.4453134750593593E-3</v>
      </c>
    </row>
    <row r="1041" spans="2:4" x14ac:dyDescent="0.3">
      <c r="B1041" s="60">
        <v>41130</v>
      </c>
      <c r="C1041" s="61">
        <v>7110.2</v>
      </c>
      <c r="D1041" s="62">
        <f t="shared" si="16"/>
        <v>-5.5942491119129537E-3</v>
      </c>
    </row>
    <row r="1042" spans="2:4" x14ac:dyDescent="0.3">
      <c r="B1042" s="60">
        <v>41131</v>
      </c>
      <c r="C1042" s="61">
        <v>7047.7</v>
      </c>
      <c r="D1042" s="62">
        <f t="shared" si="16"/>
        <v>-8.7901887429326885E-3</v>
      </c>
    </row>
    <row r="1043" spans="2:4" x14ac:dyDescent="0.3">
      <c r="B1043" s="60">
        <v>41134</v>
      </c>
      <c r="C1043" s="61">
        <v>7069.6</v>
      </c>
      <c r="D1043" s="62">
        <f t="shared" si="16"/>
        <v>3.1073967393618553E-3</v>
      </c>
    </row>
    <row r="1044" spans="2:4" x14ac:dyDescent="0.3">
      <c r="B1044" s="60">
        <v>41135</v>
      </c>
      <c r="C1044" s="61">
        <v>7124.8</v>
      </c>
      <c r="D1044" s="62">
        <f t="shared" si="16"/>
        <v>7.808079665044672E-3</v>
      </c>
    </row>
    <row r="1045" spans="2:4" x14ac:dyDescent="0.3">
      <c r="B1045" s="60">
        <v>41136</v>
      </c>
      <c r="C1045" s="61">
        <v>7128.9</v>
      </c>
      <c r="D1045" s="62">
        <f t="shared" si="16"/>
        <v>5.754547496069299E-4</v>
      </c>
    </row>
    <row r="1046" spans="2:4" x14ac:dyDescent="0.3">
      <c r="B1046" s="60">
        <v>41137</v>
      </c>
      <c r="C1046" s="61">
        <v>7417.3</v>
      </c>
      <c r="D1046" s="62">
        <f t="shared" si="16"/>
        <v>4.0455049166070581E-2</v>
      </c>
    </row>
    <row r="1047" spans="2:4" x14ac:dyDescent="0.3">
      <c r="B1047" s="60">
        <v>41138</v>
      </c>
      <c r="C1047" s="61">
        <v>7561</v>
      </c>
      <c r="D1047" s="62">
        <f t="shared" si="16"/>
        <v>1.9373626521780138E-2</v>
      </c>
    </row>
    <row r="1048" spans="2:4" x14ac:dyDescent="0.3">
      <c r="B1048" s="60">
        <v>41141</v>
      </c>
      <c r="C1048" s="61">
        <v>7469.6</v>
      </c>
      <c r="D1048" s="62">
        <f t="shared" si="16"/>
        <v>-1.2088348102102848E-2</v>
      </c>
    </row>
    <row r="1049" spans="2:4" x14ac:dyDescent="0.3">
      <c r="B1049" s="60">
        <v>41142</v>
      </c>
      <c r="C1049" s="61">
        <v>7544.5</v>
      </c>
      <c r="D1049" s="62">
        <f t="shared" si="16"/>
        <v>1.0027310699368056E-2</v>
      </c>
    </row>
    <row r="1050" spans="2:4" x14ac:dyDescent="0.3">
      <c r="B1050" s="60">
        <v>41143</v>
      </c>
      <c r="C1050" s="61">
        <v>7340.7</v>
      </c>
      <c r="D1050" s="62">
        <f t="shared" si="16"/>
        <v>-2.7013055868513512E-2</v>
      </c>
    </row>
    <row r="1051" spans="2:4" x14ac:dyDescent="0.3">
      <c r="B1051" s="60">
        <v>41144</v>
      </c>
      <c r="C1051" s="61">
        <v>7282.9</v>
      </c>
      <c r="D1051" s="62">
        <f t="shared" si="16"/>
        <v>-7.8739084828422599E-3</v>
      </c>
    </row>
    <row r="1052" spans="2:4" x14ac:dyDescent="0.3">
      <c r="B1052" s="60">
        <v>41145</v>
      </c>
      <c r="C1052" s="61">
        <v>7310.3</v>
      </c>
      <c r="D1052" s="62">
        <f t="shared" si="16"/>
        <v>3.7622375701987596E-3</v>
      </c>
    </row>
    <row r="1053" spans="2:4" x14ac:dyDescent="0.3">
      <c r="B1053" s="60">
        <v>41148</v>
      </c>
      <c r="C1053" s="61">
        <v>7398.9</v>
      </c>
      <c r="D1053" s="62">
        <f t="shared" si="16"/>
        <v>1.21198856408081E-2</v>
      </c>
    </row>
    <row r="1054" spans="2:4" x14ac:dyDescent="0.3">
      <c r="B1054" s="60">
        <v>41149</v>
      </c>
      <c r="C1054" s="61">
        <v>7333.5</v>
      </c>
      <c r="D1054" s="62">
        <f t="shared" si="16"/>
        <v>-8.8391517658029765E-3</v>
      </c>
    </row>
    <row r="1055" spans="2:4" x14ac:dyDescent="0.3">
      <c r="B1055" s="60">
        <v>41150</v>
      </c>
      <c r="C1055" s="61">
        <v>7306</v>
      </c>
      <c r="D1055" s="62">
        <f t="shared" ref="D1055:D1118" si="17">(C1055-C1054)/C1054</f>
        <v>-3.7499147746642121E-3</v>
      </c>
    </row>
    <row r="1056" spans="2:4" x14ac:dyDescent="0.3">
      <c r="B1056" s="60">
        <v>41151</v>
      </c>
      <c r="C1056" s="61">
        <v>7195</v>
      </c>
      <c r="D1056" s="62">
        <f t="shared" si="17"/>
        <v>-1.5192992061319464E-2</v>
      </c>
    </row>
    <row r="1057" spans="2:4" x14ac:dyDescent="0.3">
      <c r="B1057" s="60">
        <v>41152</v>
      </c>
      <c r="C1057" s="61">
        <v>7420.5</v>
      </c>
      <c r="D1057" s="62">
        <f t="shared" si="17"/>
        <v>3.134120917303683E-2</v>
      </c>
    </row>
    <row r="1058" spans="2:4" x14ac:dyDescent="0.3">
      <c r="B1058" s="60">
        <v>41155</v>
      </c>
      <c r="C1058" s="61">
        <v>7434.2</v>
      </c>
      <c r="D1058" s="62">
        <f t="shared" si="17"/>
        <v>1.846236776497516E-3</v>
      </c>
    </row>
    <row r="1059" spans="2:4" x14ac:dyDescent="0.3">
      <c r="B1059" s="60">
        <v>41156</v>
      </c>
      <c r="C1059" s="61">
        <v>7488.2</v>
      </c>
      <c r="D1059" s="62">
        <f t="shared" si="17"/>
        <v>7.2637270990826182E-3</v>
      </c>
    </row>
    <row r="1060" spans="2:4" x14ac:dyDescent="0.3">
      <c r="B1060" s="60">
        <v>41157</v>
      </c>
      <c r="C1060" s="61">
        <v>7494</v>
      </c>
      <c r="D1060" s="62">
        <f t="shared" si="17"/>
        <v>7.7455196175318258E-4</v>
      </c>
    </row>
    <row r="1061" spans="2:4" x14ac:dyDescent="0.3">
      <c r="B1061" s="60">
        <v>41158</v>
      </c>
      <c r="C1061" s="61">
        <v>7862</v>
      </c>
      <c r="D1061" s="62">
        <f t="shared" si="17"/>
        <v>4.9105951427808915E-2</v>
      </c>
    </row>
    <row r="1062" spans="2:4" x14ac:dyDescent="0.3">
      <c r="B1062" s="60">
        <v>41159</v>
      </c>
      <c r="C1062" s="61">
        <v>7882.8</v>
      </c>
      <c r="D1062" s="62">
        <f t="shared" si="17"/>
        <v>2.6456372424319744E-3</v>
      </c>
    </row>
    <row r="1063" spans="2:4" x14ac:dyDescent="0.3">
      <c r="B1063" s="60">
        <v>41162</v>
      </c>
      <c r="C1063" s="61">
        <v>7857.7</v>
      </c>
      <c r="D1063" s="62">
        <f t="shared" si="17"/>
        <v>-3.184147764753687E-3</v>
      </c>
    </row>
    <row r="1064" spans="2:4" x14ac:dyDescent="0.3">
      <c r="B1064" s="60">
        <v>41163</v>
      </c>
      <c r="C1064" s="61">
        <v>7930.4</v>
      </c>
      <c r="D1064" s="62">
        <f t="shared" si="17"/>
        <v>9.2520712167682428E-3</v>
      </c>
    </row>
    <row r="1065" spans="2:4" x14ac:dyDescent="0.3">
      <c r="B1065" s="60">
        <v>41164</v>
      </c>
      <c r="C1065" s="61">
        <v>7992.1</v>
      </c>
      <c r="D1065" s="62">
        <f t="shared" si="17"/>
        <v>7.7801876324019885E-3</v>
      </c>
    </row>
    <row r="1066" spans="2:4" x14ac:dyDescent="0.3">
      <c r="B1066" s="60">
        <v>41165</v>
      </c>
      <c r="C1066" s="61">
        <v>7935.9</v>
      </c>
      <c r="D1066" s="62">
        <f t="shared" si="17"/>
        <v>-7.031944044744276E-3</v>
      </c>
    </row>
    <row r="1067" spans="2:4" x14ac:dyDescent="0.3">
      <c r="B1067" s="60">
        <v>41166</v>
      </c>
      <c r="C1067" s="61">
        <v>8154.5</v>
      </c>
      <c r="D1067" s="62">
        <f t="shared" si="17"/>
        <v>2.7545710001386153E-2</v>
      </c>
    </row>
    <row r="1068" spans="2:4" x14ac:dyDescent="0.3">
      <c r="B1068" s="60">
        <v>41169</v>
      </c>
      <c r="C1068" s="61">
        <v>8148</v>
      </c>
      <c r="D1068" s="62">
        <f t="shared" si="17"/>
        <v>-7.9710589245202037E-4</v>
      </c>
    </row>
    <row r="1069" spans="2:4" x14ac:dyDescent="0.3">
      <c r="B1069" s="60">
        <v>41170</v>
      </c>
      <c r="C1069" s="61">
        <v>8058.3</v>
      </c>
      <c r="D1069" s="62">
        <f t="shared" si="17"/>
        <v>-1.100883652430042E-2</v>
      </c>
    </row>
    <row r="1070" spans="2:4" x14ac:dyDescent="0.3">
      <c r="B1070" s="60">
        <v>41171</v>
      </c>
      <c r="C1070" s="61">
        <v>8098.8</v>
      </c>
      <c r="D1070" s="62">
        <f t="shared" si="17"/>
        <v>5.0258739436357548E-3</v>
      </c>
    </row>
    <row r="1071" spans="2:4" x14ac:dyDescent="0.3">
      <c r="B1071" s="60">
        <v>41172</v>
      </c>
      <c r="C1071" s="61">
        <v>8022.1</v>
      </c>
      <c r="D1071" s="62">
        <f t="shared" si="17"/>
        <v>-9.4705388452610041E-3</v>
      </c>
    </row>
    <row r="1072" spans="2:4" x14ac:dyDescent="0.3">
      <c r="B1072" s="60">
        <v>41173</v>
      </c>
      <c r="C1072" s="61">
        <v>8230.7000000000007</v>
      </c>
      <c r="D1072" s="62">
        <f t="shared" si="17"/>
        <v>2.6003166253225508E-2</v>
      </c>
    </row>
    <row r="1073" spans="2:4" x14ac:dyDescent="0.3">
      <c r="B1073" s="60">
        <v>41176</v>
      </c>
      <c r="C1073" s="61">
        <v>8138.4</v>
      </c>
      <c r="D1073" s="62">
        <f t="shared" si="17"/>
        <v>-1.1214113015904003E-2</v>
      </c>
    </row>
    <row r="1074" spans="2:4" x14ac:dyDescent="0.3">
      <c r="B1074" s="60">
        <v>41177</v>
      </c>
      <c r="C1074" s="61">
        <v>8175</v>
      </c>
      <c r="D1074" s="62">
        <f t="shared" si="17"/>
        <v>4.4971984665290923E-3</v>
      </c>
    </row>
    <row r="1075" spans="2:4" x14ac:dyDescent="0.3">
      <c r="B1075" s="60">
        <v>41178</v>
      </c>
      <c r="C1075" s="61">
        <v>7854.4</v>
      </c>
      <c r="D1075" s="62">
        <f t="shared" si="17"/>
        <v>-3.9217125382263039E-2</v>
      </c>
    </row>
    <row r="1076" spans="2:4" x14ac:dyDescent="0.3">
      <c r="B1076" s="60">
        <v>41179</v>
      </c>
      <c r="C1076" s="61">
        <v>7842.3</v>
      </c>
      <c r="D1076" s="62">
        <f t="shared" si="17"/>
        <v>-1.5405377877367404E-3</v>
      </c>
    </row>
    <row r="1077" spans="2:4" x14ac:dyDescent="0.3">
      <c r="B1077" s="60">
        <v>41180</v>
      </c>
      <c r="C1077" s="61">
        <v>7708.5</v>
      </c>
      <c r="D1077" s="62">
        <f t="shared" si="17"/>
        <v>-1.7061321296048378E-2</v>
      </c>
    </row>
    <row r="1078" spans="2:4" x14ac:dyDescent="0.3">
      <c r="B1078" s="60">
        <v>41183</v>
      </c>
      <c r="C1078" s="61">
        <v>7784.1</v>
      </c>
      <c r="D1078" s="62">
        <f t="shared" si="17"/>
        <v>9.8073555166375247E-3</v>
      </c>
    </row>
    <row r="1079" spans="2:4" x14ac:dyDescent="0.3">
      <c r="B1079" s="60">
        <v>41184</v>
      </c>
      <c r="C1079" s="61">
        <v>7867.1</v>
      </c>
      <c r="D1079" s="62">
        <f t="shared" si="17"/>
        <v>1.0662761269767859E-2</v>
      </c>
    </row>
    <row r="1080" spans="2:4" x14ac:dyDescent="0.3">
      <c r="B1080" s="60">
        <v>41185</v>
      </c>
      <c r="C1080" s="61">
        <v>7826.7</v>
      </c>
      <c r="D1080" s="62">
        <f t="shared" si="17"/>
        <v>-5.1353103430743915E-3</v>
      </c>
    </row>
    <row r="1081" spans="2:4" x14ac:dyDescent="0.3">
      <c r="B1081" s="60">
        <v>41186</v>
      </c>
      <c r="C1081" s="61">
        <v>7812.8</v>
      </c>
      <c r="D1081" s="62">
        <f t="shared" si="17"/>
        <v>-1.7759719933049224E-3</v>
      </c>
    </row>
    <row r="1082" spans="2:4" x14ac:dyDescent="0.3">
      <c r="B1082" s="60">
        <v>41187</v>
      </c>
      <c r="C1082" s="61">
        <v>7954.4</v>
      </c>
      <c r="D1082" s="62">
        <f t="shared" si="17"/>
        <v>1.8124104034405009E-2</v>
      </c>
    </row>
    <row r="1083" spans="2:4" x14ac:dyDescent="0.3">
      <c r="B1083" s="60">
        <v>41190</v>
      </c>
      <c r="C1083" s="61">
        <v>7891</v>
      </c>
      <c r="D1083" s="62">
        <f t="shared" si="17"/>
        <v>-7.970431459318068E-3</v>
      </c>
    </row>
    <row r="1084" spans="2:4" x14ac:dyDescent="0.3">
      <c r="B1084" s="60">
        <v>41191</v>
      </c>
      <c r="C1084" s="61">
        <v>7745.4</v>
      </c>
      <c r="D1084" s="62">
        <f t="shared" si="17"/>
        <v>-1.8451400329489338E-2</v>
      </c>
    </row>
    <row r="1085" spans="2:4" x14ac:dyDescent="0.3">
      <c r="B1085" s="60">
        <v>41192</v>
      </c>
      <c r="C1085" s="61">
        <v>7668</v>
      </c>
      <c r="D1085" s="62">
        <f t="shared" si="17"/>
        <v>-9.9930281199162915E-3</v>
      </c>
    </row>
    <row r="1086" spans="2:4" x14ac:dyDescent="0.3">
      <c r="B1086" s="60">
        <v>41193</v>
      </c>
      <c r="C1086" s="61">
        <v>7734.7</v>
      </c>
      <c r="D1086" s="62">
        <f t="shared" si="17"/>
        <v>8.6984872196139568E-3</v>
      </c>
    </row>
    <row r="1087" spans="2:4" x14ac:dyDescent="0.3">
      <c r="B1087" s="60">
        <v>41194</v>
      </c>
      <c r="C1087" s="61">
        <v>7652.4</v>
      </c>
      <c r="D1087" s="62">
        <f t="shared" si="17"/>
        <v>-1.0640360970690549E-2</v>
      </c>
    </row>
    <row r="1088" spans="2:4" x14ac:dyDescent="0.3">
      <c r="B1088" s="60">
        <v>41197</v>
      </c>
      <c r="C1088" s="61">
        <v>7678.5</v>
      </c>
      <c r="D1088" s="62">
        <f t="shared" si="17"/>
        <v>3.4106946840207473E-3</v>
      </c>
    </row>
    <row r="1089" spans="2:4" x14ac:dyDescent="0.3">
      <c r="B1089" s="60">
        <v>41198</v>
      </c>
      <c r="C1089" s="61">
        <v>7940.2</v>
      </c>
      <c r="D1089" s="62">
        <f t="shared" si="17"/>
        <v>3.4082177508627964E-2</v>
      </c>
    </row>
    <row r="1090" spans="2:4" x14ac:dyDescent="0.3">
      <c r="B1090" s="60">
        <v>41199</v>
      </c>
      <c r="C1090" s="61">
        <v>8128.2</v>
      </c>
      <c r="D1090" s="62">
        <f t="shared" si="17"/>
        <v>2.3676985466361048E-2</v>
      </c>
    </row>
    <row r="1091" spans="2:4" x14ac:dyDescent="0.3">
      <c r="B1091" s="60">
        <v>41200</v>
      </c>
      <c r="C1091" s="61">
        <v>8100.3</v>
      </c>
      <c r="D1091" s="62">
        <f t="shared" si="17"/>
        <v>-3.4324942791761565E-3</v>
      </c>
    </row>
    <row r="1092" spans="2:4" x14ac:dyDescent="0.3">
      <c r="B1092" s="60">
        <v>41201</v>
      </c>
      <c r="C1092" s="61">
        <v>7913.4</v>
      </c>
      <c r="D1092" s="62">
        <f t="shared" si="17"/>
        <v>-2.3073219510388571E-2</v>
      </c>
    </row>
    <row r="1093" spans="2:4" x14ac:dyDescent="0.3">
      <c r="B1093" s="60">
        <v>41204</v>
      </c>
      <c r="C1093" s="61">
        <v>7877.1</v>
      </c>
      <c r="D1093" s="62">
        <f t="shared" si="17"/>
        <v>-4.5871559633026606E-3</v>
      </c>
    </row>
    <row r="1094" spans="2:4" x14ac:dyDescent="0.3">
      <c r="B1094" s="60">
        <v>41205</v>
      </c>
      <c r="C1094" s="61">
        <v>7747.7</v>
      </c>
      <c r="D1094" s="62">
        <f t="shared" si="17"/>
        <v>-1.6427365400972508E-2</v>
      </c>
    </row>
    <row r="1095" spans="2:4" x14ac:dyDescent="0.3">
      <c r="B1095" s="60">
        <v>41206</v>
      </c>
      <c r="C1095" s="61">
        <v>7791.5</v>
      </c>
      <c r="D1095" s="62">
        <f t="shared" si="17"/>
        <v>5.6532906540005656E-3</v>
      </c>
    </row>
    <row r="1096" spans="2:4" x14ac:dyDescent="0.3">
      <c r="B1096" s="60">
        <v>41207</v>
      </c>
      <c r="C1096" s="61">
        <v>7779.2</v>
      </c>
      <c r="D1096" s="62">
        <f t="shared" si="17"/>
        <v>-1.5786433934415942E-3</v>
      </c>
    </row>
    <row r="1097" spans="2:4" x14ac:dyDescent="0.3">
      <c r="B1097" s="60">
        <v>41208</v>
      </c>
      <c r="C1097" s="61">
        <v>7775.6</v>
      </c>
      <c r="D1097" s="62">
        <f t="shared" si="17"/>
        <v>-4.6277252159598089E-4</v>
      </c>
    </row>
    <row r="1098" spans="2:4" x14ac:dyDescent="0.3">
      <c r="B1098" s="60">
        <v>41211</v>
      </c>
      <c r="C1098" s="61">
        <v>7728.6</v>
      </c>
      <c r="D1098" s="62">
        <f t="shared" si="17"/>
        <v>-6.0445496167498324E-3</v>
      </c>
    </row>
    <row r="1099" spans="2:4" x14ac:dyDescent="0.3">
      <c r="B1099" s="60">
        <v>41212</v>
      </c>
      <c r="C1099" s="61">
        <v>7833.9</v>
      </c>
      <c r="D1099" s="62">
        <f t="shared" si="17"/>
        <v>1.362471857775008E-2</v>
      </c>
    </row>
    <row r="1100" spans="2:4" x14ac:dyDescent="0.3">
      <c r="B1100" s="60">
        <v>41213</v>
      </c>
      <c r="C1100" s="61">
        <v>7842.9</v>
      </c>
      <c r="D1100" s="62">
        <f t="shared" si="17"/>
        <v>1.1488530616934095E-3</v>
      </c>
    </row>
    <row r="1101" spans="2:4" x14ac:dyDescent="0.3">
      <c r="B1101" s="60">
        <v>41214</v>
      </c>
      <c r="C1101" s="61">
        <v>7886.4</v>
      </c>
      <c r="D1101" s="62">
        <f t="shared" si="17"/>
        <v>5.546417779137819E-3</v>
      </c>
    </row>
    <row r="1102" spans="2:4" x14ac:dyDescent="0.3">
      <c r="B1102" s="60">
        <v>41215</v>
      </c>
      <c r="C1102" s="61">
        <v>7968.9</v>
      </c>
      <c r="D1102" s="62">
        <f t="shared" si="17"/>
        <v>1.0461046865489957E-2</v>
      </c>
    </row>
    <row r="1103" spans="2:4" x14ac:dyDescent="0.3">
      <c r="B1103" s="60">
        <v>41218</v>
      </c>
      <c r="C1103" s="61">
        <v>7818.6</v>
      </c>
      <c r="D1103" s="62">
        <f t="shared" si="17"/>
        <v>-1.8860821443360976E-2</v>
      </c>
    </row>
    <row r="1104" spans="2:4" x14ac:dyDescent="0.3">
      <c r="B1104" s="60">
        <v>41219</v>
      </c>
      <c r="C1104" s="61">
        <v>7837.6</v>
      </c>
      <c r="D1104" s="62">
        <f t="shared" si="17"/>
        <v>2.4301025759087304E-3</v>
      </c>
    </row>
    <row r="1105" spans="2:4" x14ac:dyDescent="0.3">
      <c r="B1105" s="60">
        <v>41220</v>
      </c>
      <c r="C1105" s="61">
        <v>7660.7</v>
      </c>
      <c r="D1105" s="62">
        <f t="shared" si="17"/>
        <v>-2.2570684903541968E-2</v>
      </c>
    </row>
    <row r="1106" spans="2:4" x14ac:dyDescent="0.3">
      <c r="B1106" s="60">
        <v>41221</v>
      </c>
      <c r="C1106" s="61">
        <v>7624.1</v>
      </c>
      <c r="D1106" s="62">
        <f t="shared" si="17"/>
        <v>-4.7776312869580399E-3</v>
      </c>
    </row>
    <row r="1107" spans="2:4" x14ac:dyDescent="0.3">
      <c r="B1107" s="60">
        <v>41222</v>
      </c>
      <c r="C1107" s="61">
        <v>7636.6</v>
      </c>
      <c r="D1107" s="62">
        <f t="shared" si="17"/>
        <v>1.639537781508637E-3</v>
      </c>
    </row>
    <row r="1108" spans="2:4" x14ac:dyDescent="0.3">
      <c r="B1108" s="60">
        <v>41225</v>
      </c>
      <c r="C1108" s="61">
        <v>7567.8</v>
      </c>
      <c r="D1108" s="62">
        <f t="shared" si="17"/>
        <v>-9.0092449519419866E-3</v>
      </c>
    </row>
    <row r="1109" spans="2:4" x14ac:dyDescent="0.3">
      <c r="B1109" s="60">
        <v>41226</v>
      </c>
      <c r="C1109" s="61">
        <v>7693.4</v>
      </c>
      <c r="D1109" s="62">
        <f t="shared" si="17"/>
        <v>1.6596633103411751E-2</v>
      </c>
    </row>
    <row r="1110" spans="2:4" x14ac:dyDescent="0.3">
      <c r="B1110" s="60">
        <v>41227</v>
      </c>
      <c r="C1110" s="61">
        <v>7673</v>
      </c>
      <c r="D1110" s="62">
        <f t="shared" si="17"/>
        <v>-2.6516234694672885E-3</v>
      </c>
    </row>
    <row r="1111" spans="2:4" x14ac:dyDescent="0.3">
      <c r="B1111" s="60">
        <v>41228</v>
      </c>
      <c r="C1111" s="61">
        <v>7695.5</v>
      </c>
      <c r="D1111" s="62">
        <f t="shared" si="17"/>
        <v>2.9323602241626483E-3</v>
      </c>
    </row>
    <row r="1112" spans="2:4" x14ac:dyDescent="0.3">
      <c r="B1112" s="60">
        <v>41229</v>
      </c>
      <c r="C1112" s="61">
        <v>7588.2</v>
      </c>
      <c r="D1112" s="62">
        <f t="shared" si="17"/>
        <v>-1.394321356636998E-2</v>
      </c>
    </row>
    <row r="1113" spans="2:4" x14ac:dyDescent="0.3">
      <c r="B1113" s="60">
        <v>41232</v>
      </c>
      <c r="C1113" s="61">
        <v>7763.8</v>
      </c>
      <c r="D1113" s="62">
        <f t="shared" si="17"/>
        <v>2.3141192904773247E-2</v>
      </c>
    </row>
    <row r="1114" spans="2:4" x14ac:dyDescent="0.3">
      <c r="B1114" s="60">
        <v>41233</v>
      </c>
      <c r="C1114" s="61">
        <v>7778.7</v>
      </c>
      <c r="D1114" s="62">
        <f t="shared" si="17"/>
        <v>1.9191632963239181E-3</v>
      </c>
    </row>
    <row r="1115" spans="2:4" x14ac:dyDescent="0.3">
      <c r="B1115" s="60">
        <v>41234</v>
      </c>
      <c r="C1115" s="61">
        <v>7805.4</v>
      </c>
      <c r="D1115" s="62">
        <f t="shared" si="17"/>
        <v>3.4324501523390564E-3</v>
      </c>
    </row>
    <row r="1116" spans="2:4" x14ac:dyDescent="0.3">
      <c r="B1116" s="60">
        <v>41235</v>
      </c>
      <c r="C1116" s="61">
        <v>7875.6</v>
      </c>
      <c r="D1116" s="62">
        <f t="shared" si="17"/>
        <v>8.9937735413945126E-3</v>
      </c>
    </row>
    <row r="1117" spans="2:4" x14ac:dyDescent="0.3">
      <c r="B1117" s="60">
        <v>41236</v>
      </c>
      <c r="C1117" s="61">
        <v>7909.6</v>
      </c>
      <c r="D1117" s="62">
        <f t="shared" si="17"/>
        <v>4.3171313931636953E-3</v>
      </c>
    </row>
    <row r="1118" spans="2:4" x14ac:dyDescent="0.3">
      <c r="B1118" s="60">
        <v>41239</v>
      </c>
      <c r="C1118" s="61">
        <v>7874.8</v>
      </c>
      <c r="D1118" s="62">
        <f t="shared" si="17"/>
        <v>-4.3997167998381945E-3</v>
      </c>
    </row>
    <row r="1119" spans="2:4" x14ac:dyDescent="0.3">
      <c r="B1119" s="60">
        <v>41240</v>
      </c>
      <c r="C1119" s="61">
        <v>7863.7</v>
      </c>
      <c r="D1119" s="62">
        <f t="shared" ref="D1119:D1182" si="18">(C1119-C1118)/C1118</f>
        <v>-1.4095596078631031E-3</v>
      </c>
    </row>
    <row r="1120" spans="2:4" x14ac:dyDescent="0.3">
      <c r="B1120" s="60">
        <v>41241</v>
      </c>
      <c r="C1120" s="61">
        <v>7837.6</v>
      </c>
      <c r="D1120" s="62">
        <f t="shared" si="18"/>
        <v>-3.3190482851583169E-3</v>
      </c>
    </row>
    <row r="1121" spans="2:4" x14ac:dyDescent="0.3">
      <c r="B1121" s="60">
        <v>41242</v>
      </c>
      <c r="C1121" s="61">
        <v>7973.7</v>
      </c>
      <c r="D1121" s="62">
        <f t="shared" si="18"/>
        <v>1.7365009696845901E-2</v>
      </c>
    </row>
    <row r="1122" spans="2:4" x14ac:dyDescent="0.3">
      <c r="B1122" s="60">
        <v>41243</v>
      </c>
      <c r="C1122" s="61">
        <v>7934.6</v>
      </c>
      <c r="D1122" s="62">
        <f t="shared" si="18"/>
        <v>-4.9036206528963282E-3</v>
      </c>
    </row>
    <row r="1123" spans="2:4" x14ac:dyDescent="0.3">
      <c r="B1123" s="60">
        <v>41246</v>
      </c>
      <c r="C1123" s="61">
        <v>7889.2</v>
      </c>
      <c r="D1123" s="62">
        <f t="shared" si="18"/>
        <v>-5.7217755148338345E-3</v>
      </c>
    </row>
    <row r="1124" spans="2:4" x14ac:dyDescent="0.3">
      <c r="B1124" s="60">
        <v>41247</v>
      </c>
      <c r="C1124" s="61">
        <v>7902.4</v>
      </c>
      <c r="D1124" s="62">
        <f t="shared" si="18"/>
        <v>1.6731734523145335E-3</v>
      </c>
    </row>
    <row r="1125" spans="2:4" x14ac:dyDescent="0.3">
      <c r="B1125" s="60">
        <v>41248</v>
      </c>
      <c r="C1125" s="61">
        <v>7883.2</v>
      </c>
      <c r="D1125" s="62">
        <f t="shared" si="18"/>
        <v>-2.4296416278598676E-3</v>
      </c>
    </row>
    <row r="1126" spans="2:4" x14ac:dyDescent="0.3">
      <c r="B1126" s="60">
        <v>41249</v>
      </c>
      <c r="C1126" s="61">
        <v>7910.8</v>
      </c>
      <c r="D1126" s="62">
        <f t="shared" si="18"/>
        <v>3.5011162979501171E-3</v>
      </c>
    </row>
    <row r="1127" spans="2:4" x14ac:dyDescent="0.3">
      <c r="B1127" s="60">
        <v>41250</v>
      </c>
      <c r="C1127" s="61">
        <v>7848.5</v>
      </c>
      <c r="D1127" s="62">
        <f t="shared" si="18"/>
        <v>-7.8753097031905982E-3</v>
      </c>
    </row>
    <row r="1128" spans="2:4" x14ac:dyDescent="0.3">
      <c r="B1128" s="60">
        <v>41253</v>
      </c>
      <c r="C1128" s="61">
        <v>7804.4</v>
      </c>
      <c r="D1128" s="62">
        <f t="shared" si="18"/>
        <v>-5.6189080716060854E-3</v>
      </c>
    </row>
    <row r="1129" spans="2:4" x14ac:dyDescent="0.3">
      <c r="B1129" s="60">
        <v>41254</v>
      </c>
      <c r="C1129" s="61">
        <v>7920.9</v>
      </c>
      <c r="D1129" s="62">
        <f t="shared" si="18"/>
        <v>1.4927476807954488E-2</v>
      </c>
    </row>
    <row r="1130" spans="2:4" x14ac:dyDescent="0.3">
      <c r="B1130" s="60">
        <v>41255</v>
      </c>
      <c r="C1130" s="61">
        <v>7986.8</v>
      </c>
      <c r="D1130" s="62">
        <f t="shared" si="18"/>
        <v>8.3197616432476793E-3</v>
      </c>
    </row>
    <row r="1131" spans="2:4" x14ac:dyDescent="0.3">
      <c r="B1131" s="60">
        <v>41256</v>
      </c>
      <c r="C1131" s="61">
        <v>8017.1</v>
      </c>
      <c r="D1131" s="62">
        <f t="shared" si="18"/>
        <v>3.7937597035108154E-3</v>
      </c>
    </row>
    <row r="1132" spans="2:4" x14ac:dyDescent="0.3">
      <c r="B1132" s="60">
        <v>41257</v>
      </c>
      <c r="C1132" s="61">
        <v>8024.1</v>
      </c>
      <c r="D1132" s="62">
        <f t="shared" si="18"/>
        <v>8.7313367676591285E-4</v>
      </c>
    </row>
    <row r="1133" spans="2:4" x14ac:dyDescent="0.3">
      <c r="B1133" s="60">
        <v>41260</v>
      </c>
      <c r="C1133" s="61">
        <v>8040.3</v>
      </c>
      <c r="D1133" s="62">
        <f t="shared" si="18"/>
        <v>2.0189180094963692E-3</v>
      </c>
    </row>
    <row r="1134" spans="2:4" x14ac:dyDescent="0.3">
      <c r="B1134" s="60">
        <v>41261</v>
      </c>
      <c r="C1134" s="61">
        <v>8168.8</v>
      </c>
      <c r="D1134" s="62">
        <f t="shared" si="18"/>
        <v>1.5981990721739239E-2</v>
      </c>
    </row>
    <row r="1135" spans="2:4" x14ac:dyDescent="0.3">
      <c r="B1135" s="60">
        <v>41262</v>
      </c>
      <c r="C1135" s="61">
        <v>8264.2000000000007</v>
      </c>
      <c r="D1135" s="62">
        <f t="shared" si="18"/>
        <v>1.1678581921457319E-2</v>
      </c>
    </row>
    <row r="1136" spans="2:4" x14ac:dyDescent="0.3">
      <c r="B1136" s="60">
        <v>41263</v>
      </c>
      <c r="C1136" s="61">
        <v>8264.2000000000007</v>
      </c>
      <c r="D1136" s="62">
        <f t="shared" si="18"/>
        <v>0</v>
      </c>
    </row>
    <row r="1137" spans="2:4" x14ac:dyDescent="0.3">
      <c r="B1137" s="60">
        <v>41264</v>
      </c>
      <c r="C1137" s="61">
        <v>8291</v>
      </c>
      <c r="D1137" s="62">
        <f t="shared" si="18"/>
        <v>3.2429031243192651E-3</v>
      </c>
    </row>
    <row r="1138" spans="2:4" x14ac:dyDescent="0.3">
      <c r="B1138" s="60">
        <v>41267</v>
      </c>
      <c r="C1138" s="61">
        <v>8299.5</v>
      </c>
      <c r="D1138" s="62">
        <f t="shared" si="18"/>
        <v>1.0252080569292004E-3</v>
      </c>
    </row>
    <row r="1139" spans="2:4" x14ac:dyDescent="0.3">
      <c r="B1139" s="60">
        <v>41270</v>
      </c>
      <c r="C1139" s="61">
        <v>8280.9</v>
      </c>
      <c r="D1139" s="62">
        <f t="shared" si="18"/>
        <v>-2.2410988613772351E-3</v>
      </c>
    </row>
    <row r="1140" spans="2:4" x14ac:dyDescent="0.3">
      <c r="B1140" s="60">
        <v>41271</v>
      </c>
      <c r="C1140" s="61">
        <v>8131</v>
      </c>
      <c r="D1140" s="62">
        <f t="shared" si="18"/>
        <v>-1.8101897136784607E-2</v>
      </c>
    </row>
    <row r="1141" spans="2:4" x14ac:dyDescent="0.3">
      <c r="B1141" s="60">
        <v>41274</v>
      </c>
      <c r="C1141" s="61">
        <v>8167.5</v>
      </c>
      <c r="D1141" s="62">
        <f t="shared" si="18"/>
        <v>4.4889927438199482E-3</v>
      </c>
    </row>
    <row r="1142" spans="2:4" x14ac:dyDescent="0.3">
      <c r="B1142" s="60">
        <v>41276</v>
      </c>
      <c r="C1142" s="61">
        <v>8447.6</v>
      </c>
      <c r="D1142" s="62">
        <f t="shared" si="18"/>
        <v>3.4294459749005246E-2</v>
      </c>
    </row>
    <row r="1143" spans="2:4" x14ac:dyDescent="0.3">
      <c r="B1143" s="60">
        <v>41277</v>
      </c>
      <c r="C1143" s="61">
        <v>8403.4</v>
      </c>
      <c r="D1143" s="62">
        <f t="shared" si="18"/>
        <v>-5.2322553151191728E-3</v>
      </c>
    </row>
    <row r="1144" spans="2:4" x14ac:dyDescent="0.3">
      <c r="B1144" s="60">
        <v>41278</v>
      </c>
      <c r="C1144" s="61">
        <v>8435.7999999999993</v>
      </c>
      <c r="D1144" s="62">
        <f t="shared" si="18"/>
        <v>3.855582264321541E-3</v>
      </c>
    </row>
    <row r="1145" spans="2:4" x14ac:dyDescent="0.3">
      <c r="B1145" s="60">
        <v>41281</v>
      </c>
      <c r="C1145" s="61">
        <v>8419</v>
      </c>
      <c r="D1145" s="62">
        <f t="shared" si="18"/>
        <v>-1.9915123639725071E-3</v>
      </c>
    </row>
    <row r="1146" spans="2:4" x14ac:dyDescent="0.3">
      <c r="B1146" s="60">
        <v>41282</v>
      </c>
      <c r="C1146" s="61">
        <v>8453</v>
      </c>
      <c r="D1146" s="62">
        <f t="shared" si="18"/>
        <v>4.0384843805677632E-3</v>
      </c>
    </row>
    <row r="1147" spans="2:4" x14ac:dyDescent="0.3">
      <c r="B1147" s="60">
        <v>41283</v>
      </c>
      <c r="C1147" s="61">
        <v>8606.4</v>
      </c>
      <c r="D1147" s="62">
        <f t="shared" si="18"/>
        <v>1.8147403288773175E-2</v>
      </c>
    </row>
    <row r="1148" spans="2:4" x14ac:dyDescent="0.3">
      <c r="B1148" s="60">
        <v>41284</v>
      </c>
      <c r="C1148" s="61">
        <v>8618.9</v>
      </c>
      <c r="D1148" s="62">
        <f t="shared" si="18"/>
        <v>1.4524075106897194E-3</v>
      </c>
    </row>
    <row r="1149" spans="2:4" x14ac:dyDescent="0.3">
      <c r="B1149" s="60">
        <v>41285</v>
      </c>
      <c r="C1149" s="61">
        <v>8664.7000000000007</v>
      </c>
      <c r="D1149" s="62">
        <f t="shared" si="18"/>
        <v>5.3139031662974498E-3</v>
      </c>
    </row>
    <row r="1150" spans="2:4" x14ac:dyDescent="0.3">
      <c r="B1150" s="60">
        <v>41288</v>
      </c>
      <c r="C1150" s="61">
        <v>8632.1</v>
      </c>
      <c r="D1150" s="62">
        <f t="shared" si="18"/>
        <v>-3.7623922351610974E-3</v>
      </c>
    </row>
    <row r="1151" spans="2:4" x14ac:dyDescent="0.3">
      <c r="B1151" s="60">
        <v>41289</v>
      </c>
      <c r="C1151" s="61">
        <v>8601</v>
      </c>
      <c r="D1151" s="62">
        <f t="shared" si="18"/>
        <v>-3.6028312925012874E-3</v>
      </c>
    </row>
    <row r="1152" spans="2:4" x14ac:dyDescent="0.3">
      <c r="B1152" s="60">
        <v>41290</v>
      </c>
      <c r="C1152" s="61">
        <v>8581.1</v>
      </c>
      <c r="D1152" s="62">
        <f t="shared" si="18"/>
        <v>-2.3136844552958534E-3</v>
      </c>
    </row>
    <row r="1153" spans="2:4" x14ac:dyDescent="0.3">
      <c r="B1153" s="60">
        <v>41291</v>
      </c>
      <c r="C1153" s="61">
        <v>8628.9</v>
      </c>
      <c r="D1153" s="62">
        <f t="shared" si="18"/>
        <v>5.5703814196314304E-3</v>
      </c>
    </row>
    <row r="1154" spans="2:4" x14ac:dyDescent="0.3">
      <c r="B1154" s="60">
        <v>41292</v>
      </c>
      <c r="C1154" s="61">
        <v>8604</v>
      </c>
      <c r="D1154" s="62">
        <f t="shared" si="18"/>
        <v>-2.8856517053158152E-3</v>
      </c>
    </row>
    <row r="1155" spans="2:4" x14ac:dyDescent="0.3">
      <c r="B1155" s="60">
        <v>41295</v>
      </c>
      <c r="C1155" s="61">
        <v>8665.9</v>
      </c>
      <c r="D1155" s="62">
        <f t="shared" si="18"/>
        <v>7.1943282194327799E-3</v>
      </c>
    </row>
    <row r="1156" spans="2:4" x14ac:dyDescent="0.3">
      <c r="B1156" s="60">
        <v>41296</v>
      </c>
      <c r="C1156" s="61">
        <v>8632.1</v>
      </c>
      <c r="D1156" s="62">
        <f t="shared" si="18"/>
        <v>-3.9003450305218471E-3</v>
      </c>
    </row>
    <row r="1157" spans="2:4" x14ac:dyDescent="0.3">
      <c r="B1157" s="60">
        <v>41297</v>
      </c>
      <c r="C1157" s="61">
        <v>8613.2999999999993</v>
      </c>
      <c r="D1157" s="62">
        <f t="shared" si="18"/>
        <v>-2.177917308650397E-3</v>
      </c>
    </row>
    <row r="1158" spans="2:4" x14ac:dyDescent="0.3">
      <c r="B1158" s="60">
        <v>41298</v>
      </c>
      <c r="C1158" s="61">
        <v>8665.6</v>
      </c>
      <c r="D1158" s="62">
        <f t="shared" si="18"/>
        <v>6.0720049226197972E-3</v>
      </c>
    </row>
    <row r="1159" spans="2:4" x14ac:dyDescent="0.3">
      <c r="B1159" s="60">
        <v>41299</v>
      </c>
      <c r="C1159" s="61">
        <v>8724.6</v>
      </c>
      <c r="D1159" s="62">
        <f t="shared" si="18"/>
        <v>6.8085302806499262E-3</v>
      </c>
    </row>
    <row r="1160" spans="2:4" x14ac:dyDescent="0.3">
      <c r="B1160" s="60">
        <v>41302</v>
      </c>
      <c r="C1160" s="61">
        <v>8672.5</v>
      </c>
      <c r="D1160" s="62">
        <f t="shared" si="18"/>
        <v>-5.9716204754373106E-3</v>
      </c>
    </row>
    <row r="1161" spans="2:4" x14ac:dyDescent="0.3">
      <c r="B1161" s="60">
        <v>41303</v>
      </c>
      <c r="C1161" s="61">
        <v>8643</v>
      </c>
      <c r="D1161" s="62">
        <f t="shared" si="18"/>
        <v>-3.4015566445661574E-3</v>
      </c>
    </row>
    <row r="1162" spans="2:4" x14ac:dyDescent="0.3">
      <c r="B1162" s="60">
        <v>41304</v>
      </c>
      <c r="C1162" s="61">
        <v>8571.9</v>
      </c>
      <c r="D1162" s="62">
        <f t="shared" si="18"/>
        <v>-8.2263103089205564E-3</v>
      </c>
    </row>
    <row r="1163" spans="2:4" x14ac:dyDescent="0.3">
      <c r="B1163" s="60">
        <v>41305</v>
      </c>
      <c r="C1163" s="61">
        <v>8362.2999999999993</v>
      </c>
      <c r="D1163" s="62">
        <f t="shared" si="18"/>
        <v>-2.4451988473967307E-2</v>
      </c>
    </row>
    <row r="1164" spans="2:4" x14ac:dyDescent="0.3">
      <c r="B1164" s="60">
        <v>41306</v>
      </c>
      <c r="C1164" s="61">
        <v>8229.7000000000007</v>
      </c>
      <c r="D1164" s="62">
        <f t="shared" si="18"/>
        <v>-1.5856881479975431E-2</v>
      </c>
    </row>
    <row r="1165" spans="2:4" x14ac:dyDescent="0.3">
      <c r="B1165" s="60">
        <v>41309</v>
      </c>
      <c r="C1165" s="61">
        <v>7919.6</v>
      </c>
      <c r="D1165" s="62">
        <f t="shared" si="18"/>
        <v>-3.7680595890494224E-2</v>
      </c>
    </row>
    <row r="1166" spans="2:4" x14ac:dyDescent="0.3">
      <c r="B1166" s="60">
        <v>41310</v>
      </c>
      <c r="C1166" s="61">
        <v>8093.6</v>
      </c>
      <c r="D1166" s="62">
        <f t="shared" si="18"/>
        <v>2.197080660639426E-2</v>
      </c>
    </row>
    <row r="1167" spans="2:4" x14ac:dyDescent="0.3">
      <c r="B1167" s="60">
        <v>41311</v>
      </c>
      <c r="C1167" s="61">
        <v>8056.2</v>
      </c>
      <c r="D1167" s="62">
        <f t="shared" si="18"/>
        <v>-4.620935059800403E-3</v>
      </c>
    </row>
    <row r="1168" spans="2:4" x14ac:dyDescent="0.3">
      <c r="B1168" s="60">
        <v>41312</v>
      </c>
      <c r="C1168" s="61">
        <v>8014.6</v>
      </c>
      <c r="D1168" s="62">
        <f t="shared" si="18"/>
        <v>-5.1637248330477711E-3</v>
      </c>
    </row>
    <row r="1169" spans="2:4" x14ac:dyDescent="0.3">
      <c r="B1169" s="60">
        <v>41313</v>
      </c>
      <c r="C1169" s="61">
        <v>8174.9</v>
      </c>
      <c r="D1169" s="62">
        <f t="shared" si="18"/>
        <v>2.0000998178324465E-2</v>
      </c>
    </row>
    <row r="1170" spans="2:4" x14ac:dyDescent="0.3">
      <c r="B1170" s="60">
        <v>41316</v>
      </c>
      <c r="C1170" s="61">
        <v>8078.6</v>
      </c>
      <c r="D1170" s="62">
        <f t="shared" si="18"/>
        <v>-1.1779960611138885E-2</v>
      </c>
    </row>
    <row r="1171" spans="2:4" x14ac:dyDescent="0.3">
      <c r="B1171" s="60">
        <v>41317</v>
      </c>
      <c r="C1171" s="61">
        <v>8234.7000000000007</v>
      </c>
      <c r="D1171" s="62">
        <f t="shared" si="18"/>
        <v>1.9322654915455692E-2</v>
      </c>
    </row>
    <row r="1172" spans="2:4" x14ac:dyDescent="0.3">
      <c r="B1172" s="60">
        <v>41318</v>
      </c>
      <c r="C1172" s="61">
        <v>8306.2000000000007</v>
      </c>
      <c r="D1172" s="62">
        <f t="shared" si="18"/>
        <v>8.6827692569249638E-3</v>
      </c>
    </row>
    <row r="1173" spans="2:4" x14ac:dyDescent="0.3">
      <c r="B1173" s="60">
        <v>41319</v>
      </c>
      <c r="C1173" s="61">
        <v>8247.4</v>
      </c>
      <c r="D1173" s="62">
        <f t="shared" si="18"/>
        <v>-7.0790493847970298E-3</v>
      </c>
    </row>
    <row r="1174" spans="2:4" x14ac:dyDescent="0.3">
      <c r="B1174" s="60">
        <v>41320</v>
      </c>
      <c r="C1174" s="61">
        <v>8150.2</v>
      </c>
      <c r="D1174" s="62">
        <f t="shared" si="18"/>
        <v>-1.1785532410214107E-2</v>
      </c>
    </row>
    <row r="1175" spans="2:4" x14ac:dyDescent="0.3">
      <c r="B1175" s="60">
        <v>41323</v>
      </c>
      <c r="C1175" s="61">
        <v>8108.9</v>
      </c>
      <c r="D1175" s="62">
        <f t="shared" si="18"/>
        <v>-5.06736031017646E-3</v>
      </c>
    </row>
    <row r="1176" spans="2:4" x14ac:dyDescent="0.3">
      <c r="B1176" s="60">
        <v>41324</v>
      </c>
      <c r="C1176" s="61">
        <v>8225.2999999999993</v>
      </c>
      <c r="D1176" s="62">
        <f t="shared" si="18"/>
        <v>1.435459803425861E-2</v>
      </c>
    </row>
    <row r="1177" spans="2:4" x14ac:dyDescent="0.3">
      <c r="B1177" s="60">
        <v>41325</v>
      </c>
      <c r="C1177" s="61">
        <v>8163</v>
      </c>
      <c r="D1177" s="62">
        <f t="shared" si="18"/>
        <v>-7.5741918227905701E-3</v>
      </c>
    </row>
    <row r="1178" spans="2:4" x14ac:dyDescent="0.3">
      <c r="B1178" s="60">
        <v>41326</v>
      </c>
      <c r="C1178" s="61">
        <v>8014.5</v>
      </c>
      <c r="D1178" s="62">
        <f t="shared" si="18"/>
        <v>-1.8191841234840134E-2</v>
      </c>
    </row>
    <row r="1179" spans="2:4" x14ac:dyDescent="0.3">
      <c r="B1179" s="60">
        <v>41327</v>
      </c>
      <c r="C1179" s="61">
        <v>8179</v>
      </c>
      <c r="D1179" s="62">
        <f t="shared" si="18"/>
        <v>2.0525297897560673E-2</v>
      </c>
    </row>
    <row r="1180" spans="2:4" x14ac:dyDescent="0.3">
      <c r="B1180" s="60">
        <v>41330</v>
      </c>
      <c r="C1180" s="61">
        <v>8244.5</v>
      </c>
      <c r="D1180" s="62">
        <f t="shared" si="18"/>
        <v>8.0083139748135471E-3</v>
      </c>
    </row>
    <row r="1181" spans="2:4" x14ac:dyDescent="0.3">
      <c r="B1181" s="60">
        <v>41331</v>
      </c>
      <c r="C1181" s="61">
        <v>7980.7</v>
      </c>
      <c r="D1181" s="62">
        <f t="shared" si="18"/>
        <v>-3.1997088968403198E-2</v>
      </c>
    </row>
    <row r="1182" spans="2:4" x14ac:dyDescent="0.3">
      <c r="B1182" s="60">
        <v>41332</v>
      </c>
      <c r="C1182" s="61">
        <v>8136.7</v>
      </c>
      <c r="D1182" s="62">
        <f t="shared" si="18"/>
        <v>1.9547157517510995E-2</v>
      </c>
    </row>
    <row r="1183" spans="2:4" x14ac:dyDescent="0.3">
      <c r="B1183" s="60">
        <v>41333</v>
      </c>
      <c r="C1183" s="61">
        <v>8230.2999999999993</v>
      </c>
      <c r="D1183" s="62">
        <f t="shared" ref="D1183:D1246" si="19">(C1183-C1182)/C1182</f>
        <v>1.1503435053522861E-2</v>
      </c>
    </row>
    <row r="1184" spans="2:4" x14ac:dyDescent="0.3">
      <c r="B1184" s="60">
        <v>41334</v>
      </c>
      <c r="C1184" s="61">
        <v>8187.1</v>
      </c>
      <c r="D1184" s="62">
        <f t="shared" si="19"/>
        <v>-5.2488973670460261E-3</v>
      </c>
    </row>
    <row r="1185" spans="2:4" x14ac:dyDescent="0.3">
      <c r="B1185" s="60">
        <v>41337</v>
      </c>
      <c r="C1185" s="61">
        <v>8246.2999999999993</v>
      </c>
      <c r="D1185" s="62">
        <f t="shared" si="19"/>
        <v>7.2308876158833904E-3</v>
      </c>
    </row>
    <row r="1186" spans="2:4" x14ac:dyDescent="0.3">
      <c r="B1186" s="60">
        <v>41338</v>
      </c>
      <c r="C1186" s="61">
        <v>8423.2999999999993</v>
      </c>
      <c r="D1186" s="62">
        <f t="shared" si="19"/>
        <v>2.1464171810387692E-2</v>
      </c>
    </row>
    <row r="1187" spans="2:4" x14ac:dyDescent="0.3">
      <c r="B1187" s="60">
        <v>41339</v>
      </c>
      <c r="C1187" s="61">
        <v>8358.9</v>
      </c>
      <c r="D1187" s="62">
        <f t="shared" si="19"/>
        <v>-7.6454596179644134E-3</v>
      </c>
    </row>
    <row r="1188" spans="2:4" x14ac:dyDescent="0.3">
      <c r="B1188" s="60">
        <v>41340</v>
      </c>
      <c r="C1188" s="61">
        <v>8389.1</v>
      </c>
      <c r="D1188" s="62">
        <f t="shared" si="19"/>
        <v>3.6129155750159385E-3</v>
      </c>
    </row>
    <row r="1189" spans="2:4" x14ac:dyDescent="0.3">
      <c r="B1189" s="60">
        <v>41341</v>
      </c>
      <c r="C1189" s="61">
        <v>8628.1</v>
      </c>
      <c r="D1189" s="62">
        <f t="shared" si="19"/>
        <v>2.8489349274654015E-2</v>
      </c>
    </row>
    <row r="1190" spans="2:4" x14ac:dyDescent="0.3">
      <c r="B1190" s="60">
        <v>41344</v>
      </c>
      <c r="C1190" s="61">
        <v>8554.4</v>
      </c>
      <c r="D1190" s="62">
        <f t="shared" si="19"/>
        <v>-8.5418574193624006E-3</v>
      </c>
    </row>
    <row r="1191" spans="2:4" x14ac:dyDescent="0.3">
      <c r="B1191" s="60">
        <v>41345</v>
      </c>
      <c r="C1191" s="61">
        <v>8532.2999999999993</v>
      </c>
      <c r="D1191" s="62">
        <f t="shared" si="19"/>
        <v>-2.5834658187599792E-3</v>
      </c>
    </row>
    <row r="1192" spans="2:4" x14ac:dyDescent="0.3">
      <c r="B1192" s="60">
        <v>41346</v>
      </c>
      <c r="C1192" s="61">
        <v>8498.2999999999993</v>
      </c>
      <c r="D1192" s="62">
        <f t="shared" si="19"/>
        <v>-3.9848575413428972E-3</v>
      </c>
    </row>
    <row r="1193" spans="2:4" x14ac:dyDescent="0.3">
      <c r="B1193" s="60">
        <v>41347</v>
      </c>
      <c r="C1193" s="61">
        <v>8657.9</v>
      </c>
      <c r="D1193" s="62">
        <f t="shared" si="19"/>
        <v>1.8780226633562051E-2</v>
      </c>
    </row>
    <row r="1194" spans="2:4" x14ac:dyDescent="0.3">
      <c r="B1194" s="60">
        <v>41348</v>
      </c>
      <c r="C1194" s="61">
        <v>8619.1</v>
      </c>
      <c r="D1194" s="62">
        <f t="shared" si="19"/>
        <v>-4.4814562422757567E-3</v>
      </c>
    </row>
    <row r="1195" spans="2:4" x14ac:dyDescent="0.3">
      <c r="B1195" s="60">
        <v>41351</v>
      </c>
      <c r="C1195" s="61">
        <v>8507.7999999999993</v>
      </c>
      <c r="D1195" s="62">
        <f t="shared" si="19"/>
        <v>-1.2913181190611675E-2</v>
      </c>
    </row>
    <row r="1196" spans="2:4" x14ac:dyDescent="0.3">
      <c r="B1196" s="60">
        <v>41352</v>
      </c>
      <c r="C1196" s="61">
        <v>8321</v>
      </c>
      <c r="D1196" s="62">
        <f t="shared" si="19"/>
        <v>-2.1956322433531499E-2</v>
      </c>
    </row>
    <row r="1197" spans="2:4" x14ac:dyDescent="0.3">
      <c r="B1197" s="60">
        <v>41353</v>
      </c>
      <c r="C1197" s="61">
        <v>8416.2999999999993</v>
      </c>
      <c r="D1197" s="62">
        <f t="shared" si="19"/>
        <v>1.1452950366542395E-2</v>
      </c>
    </row>
    <row r="1198" spans="2:4" x14ac:dyDescent="0.3">
      <c r="B1198" s="60">
        <v>41354</v>
      </c>
      <c r="C1198" s="61">
        <v>8351.2000000000007</v>
      </c>
      <c r="D1198" s="62">
        <f t="shared" si="19"/>
        <v>-7.7349904352267086E-3</v>
      </c>
    </row>
    <row r="1199" spans="2:4" x14ac:dyDescent="0.3">
      <c r="B1199" s="60">
        <v>41355</v>
      </c>
      <c r="C1199" s="61">
        <v>8329.5</v>
      </c>
      <c r="D1199" s="62">
        <f t="shared" si="19"/>
        <v>-2.5984289682920688E-3</v>
      </c>
    </row>
    <row r="1200" spans="2:4" x14ac:dyDescent="0.3">
      <c r="B1200" s="60">
        <v>41358</v>
      </c>
      <c r="C1200" s="61">
        <v>8140.6</v>
      </c>
      <c r="D1200" s="62">
        <f t="shared" si="19"/>
        <v>-2.2678432078756184E-2</v>
      </c>
    </row>
    <row r="1201" spans="2:4" x14ac:dyDescent="0.3">
      <c r="B1201" s="60">
        <v>41359</v>
      </c>
      <c r="C1201" s="61">
        <v>7990.5</v>
      </c>
      <c r="D1201" s="62">
        <f t="shared" si="19"/>
        <v>-1.843844434071203E-2</v>
      </c>
    </row>
    <row r="1202" spans="2:4" x14ac:dyDescent="0.3">
      <c r="B1202" s="60">
        <v>41360</v>
      </c>
      <c r="C1202" s="61">
        <v>7900.4</v>
      </c>
      <c r="D1202" s="62">
        <f t="shared" si="19"/>
        <v>-1.1275890119516971E-2</v>
      </c>
    </row>
    <row r="1203" spans="2:4" x14ac:dyDescent="0.3">
      <c r="B1203" s="60">
        <v>41361</v>
      </c>
      <c r="C1203" s="61">
        <v>7920</v>
      </c>
      <c r="D1203" s="62">
        <f t="shared" si="19"/>
        <v>2.4808870436940364E-3</v>
      </c>
    </row>
    <row r="1204" spans="2:4" x14ac:dyDescent="0.3">
      <c r="B1204" s="60">
        <v>41366</v>
      </c>
      <c r="C1204" s="61">
        <v>8050.4</v>
      </c>
      <c r="D1204" s="62">
        <f t="shared" si="19"/>
        <v>1.6464646464646418E-2</v>
      </c>
    </row>
    <row r="1205" spans="2:4" x14ac:dyDescent="0.3">
      <c r="B1205" s="60">
        <v>41367</v>
      </c>
      <c r="C1205" s="61">
        <v>7904.3</v>
      </c>
      <c r="D1205" s="62">
        <f t="shared" si="19"/>
        <v>-1.8148166550730333E-2</v>
      </c>
    </row>
    <row r="1206" spans="2:4" x14ac:dyDescent="0.3">
      <c r="B1206" s="60">
        <v>41368</v>
      </c>
      <c r="C1206" s="61">
        <v>7847.9</v>
      </c>
      <c r="D1206" s="62">
        <f t="shared" si="19"/>
        <v>-7.1353567045785897E-3</v>
      </c>
    </row>
    <row r="1207" spans="2:4" x14ac:dyDescent="0.3">
      <c r="B1207" s="60">
        <v>41369</v>
      </c>
      <c r="C1207" s="61">
        <v>7798.4</v>
      </c>
      <c r="D1207" s="62">
        <f t="shared" si="19"/>
        <v>-6.3074198193147218E-3</v>
      </c>
    </row>
    <row r="1208" spans="2:4" x14ac:dyDescent="0.3">
      <c r="B1208" s="60">
        <v>41372</v>
      </c>
      <c r="C1208" s="61">
        <v>7787.1</v>
      </c>
      <c r="D1208" s="62">
        <f t="shared" si="19"/>
        <v>-1.449015182601466E-3</v>
      </c>
    </row>
    <row r="1209" spans="2:4" x14ac:dyDescent="0.3">
      <c r="B1209" s="60">
        <v>41373</v>
      </c>
      <c r="C1209" s="61">
        <v>7872.5</v>
      </c>
      <c r="D1209" s="62">
        <f t="shared" si="19"/>
        <v>1.0966855440407807E-2</v>
      </c>
    </row>
    <row r="1210" spans="2:4" x14ac:dyDescent="0.3">
      <c r="B1210" s="60">
        <v>41374</v>
      </c>
      <c r="C1210" s="61">
        <v>8136.4</v>
      </c>
      <c r="D1210" s="62">
        <f t="shared" si="19"/>
        <v>3.3521752937440412E-2</v>
      </c>
    </row>
    <row r="1211" spans="2:4" x14ac:dyDescent="0.3">
      <c r="B1211" s="60">
        <v>41375</v>
      </c>
      <c r="C1211" s="61">
        <v>8159.5</v>
      </c>
      <c r="D1211" s="62">
        <f t="shared" si="19"/>
        <v>2.8390934565656022E-3</v>
      </c>
    </row>
    <row r="1212" spans="2:4" x14ac:dyDescent="0.3">
      <c r="B1212" s="60">
        <v>41376</v>
      </c>
      <c r="C1212" s="61">
        <v>8040.4</v>
      </c>
      <c r="D1212" s="62">
        <f t="shared" si="19"/>
        <v>-1.4596482627612031E-2</v>
      </c>
    </row>
    <row r="1213" spans="2:4" x14ac:dyDescent="0.3">
      <c r="B1213" s="60">
        <v>41379</v>
      </c>
      <c r="C1213" s="61">
        <v>8014.1</v>
      </c>
      <c r="D1213" s="62">
        <f t="shared" si="19"/>
        <v>-3.2709815432067153E-3</v>
      </c>
    </row>
    <row r="1214" spans="2:4" x14ac:dyDescent="0.3">
      <c r="B1214" s="60">
        <v>41380</v>
      </c>
      <c r="C1214" s="61">
        <v>7948.7</v>
      </c>
      <c r="D1214" s="62">
        <f t="shared" si="19"/>
        <v>-8.1606169126914492E-3</v>
      </c>
    </row>
    <row r="1215" spans="2:4" x14ac:dyDescent="0.3">
      <c r="B1215" s="60">
        <v>41381</v>
      </c>
      <c r="C1215" s="61">
        <v>7803</v>
      </c>
      <c r="D1215" s="62">
        <f t="shared" si="19"/>
        <v>-1.8330041390416021E-2</v>
      </c>
    </row>
    <row r="1216" spans="2:4" x14ac:dyDescent="0.3">
      <c r="B1216" s="60">
        <v>41382</v>
      </c>
      <c r="C1216" s="61">
        <v>7812.5</v>
      </c>
      <c r="D1216" s="62">
        <f t="shared" si="19"/>
        <v>1.2174804562347815E-3</v>
      </c>
    </row>
    <row r="1217" spans="2:4" x14ac:dyDescent="0.3">
      <c r="B1217" s="60">
        <v>41383</v>
      </c>
      <c r="C1217" s="61">
        <v>7915.5</v>
      </c>
      <c r="D1217" s="62">
        <f t="shared" si="19"/>
        <v>1.3184E-2</v>
      </c>
    </row>
    <row r="1218" spans="2:4" x14ac:dyDescent="0.3">
      <c r="B1218" s="60">
        <v>41386</v>
      </c>
      <c r="C1218" s="61">
        <v>8027.7</v>
      </c>
      <c r="D1218" s="62">
        <f t="shared" si="19"/>
        <v>1.4174720485124101E-2</v>
      </c>
    </row>
    <row r="1219" spans="2:4" x14ac:dyDescent="0.3">
      <c r="B1219" s="60">
        <v>41387</v>
      </c>
      <c r="C1219" s="61">
        <v>8289.2999999999993</v>
      </c>
      <c r="D1219" s="62">
        <f t="shared" si="19"/>
        <v>3.2587166934489264E-2</v>
      </c>
    </row>
    <row r="1220" spans="2:4" x14ac:dyDescent="0.3">
      <c r="B1220" s="60">
        <v>41388</v>
      </c>
      <c r="C1220" s="61">
        <v>8389.2999999999993</v>
      </c>
      <c r="D1220" s="62">
        <f t="shared" si="19"/>
        <v>1.2063744827669406E-2</v>
      </c>
    </row>
    <row r="1221" spans="2:4" x14ac:dyDescent="0.3">
      <c r="B1221" s="60">
        <v>41389</v>
      </c>
      <c r="C1221" s="61">
        <v>8365.1</v>
      </c>
      <c r="D1221" s="62">
        <f t="shared" si="19"/>
        <v>-2.8846268461014519E-3</v>
      </c>
    </row>
    <row r="1222" spans="2:4" x14ac:dyDescent="0.3">
      <c r="B1222" s="60">
        <v>41390</v>
      </c>
      <c r="C1222" s="61">
        <v>8297</v>
      </c>
      <c r="D1222" s="62">
        <f t="shared" si="19"/>
        <v>-8.1409666351867117E-3</v>
      </c>
    </row>
    <row r="1223" spans="2:4" x14ac:dyDescent="0.3">
      <c r="B1223" s="60">
        <v>41393</v>
      </c>
      <c r="C1223" s="61">
        <v>8450.9</v>
      </c>
      <c r="D1223" s="62">
        <f t="shared" si="19"/>
        <v>1.8548873086657786E-2</v>
      </c>
    </row>
    <row r="1224" spans="2:4" x14ac:dyDescent="0.3">
      <c r="B1224" s="60">
        <v>41394</v>
      </c>
      <c r="C1224" s="61">
        <v>8419</v>
      </c>
      <c r="D1224" s="62">
        <f t="shared" si="19"/>
        <v>-3.7747458850536202E-3</v>
      </c>
    </row>
    <row r="1225" spans="2:4" x14ac:dyDescent="0.3">
      <c r="B1225" s="60">
        <v>41396</v>
      </c>
      <c r="C1225" s="61">
        <v>8406.4</v>
      </c>
      <c r="D1225" s="62">
        <f t="shared" si="19"/>
        <v>-1.4966147998575084E-3</v>
      </c>
    </row>
    <row r="1226" spans="2:4" x14ac:dyDescent="0.3">
      <c r="B1226" s="60">
        <v>41397</v>
      </c>
      <c r="C1226" s="61">
        <v>8544.7999999999993</v>
      </c>
      <c r="D1226" s="62">
        <f t="shared" si="19"/>
        <v>1.6463646745336843E-2</v>
      </c>
    </row>
    <row r="1227" spans="2:4" x14ac:dyDescent="0.3">
      <c r="B1227" s="60">
        <v>41400</v>
      </c>
      <c r="C1227" s="61">
        <v>8503.7999999999993</v>
      </c>
      <c r="D1227" s="62">
        <f t="shared" si="19"/>
        <v>-4.798239865181163E-3</v>
      </c>
    </row>
    <row r="1228" spans="2:4" x14ac:dyDescent="0.3">
      <c r="B1228" s="60">
        <v>41401</v>
      </c>
      <c r="C1228" s="61">
        <v>8544</v>
      </c>
      <c r="D1228" s="62">
        <f t="shared" si="19"/>
        <v>4.7272983842518322E-3</v>
      </c>
    </row>
    <row r="1229" spans="2:4" x14ac:dyDescent="0.3">
      <c r="B1229" s="60">
        <v>41402</v>
      </c>
      <c r="C1229" s="61">
        <v>8597</v>
      </c>
      <c r="D1229" s="62">
        <f t="shared" si="19"/>
        <v>6.2031835205992513E-3</v>
      </c>
    </row>
    <row r="1230" spans="2:4" x14ac:dyDescent="0.3">
      <c r="B1230" s="60">
        <v>41403</v>
      </c>
      <c r="C1230" s="61">
        <v>8572.7000000000007</v>
      </c>
      <c r="D1230" s="62">
        <f t="shared" si="19"/>
        <v>-2.8265674072349973E-3</v>
      </c>
    </row>
    <row r="1231" spans="2:4" x14ac:dyDescent="0.3">
      <c r="B1231" s="60">
        <v>41404</v>
      </c>
      <c r="C1231" s="61">
        <v>8544.5</v>
      </c>
      <c r="D1231" s="62">
        <f t="shared" si="19"/>
        <v>-3.2895120557118207E-3</v>
      </c>
    </row>
    <row r="1232" spans="2:4" x14ac:dyDescent="0.3">
      <c r="B1232" s="60">
        <v>41407</v>
      </c>
      <c r="C1232" s="61">
        <v>8457.7999999999993</v>
      </c>
      <c r="D1232" s="62">
        <f t="shared" si="19"/>
        <v>-1.0146878108724996E-2</v>
      </c>
    </row>
    <row r="1233" spans="2:4" x14ac:dyDescent="0.3">
      <c r="B1233" s="60">
        <v>41408</v>
      </c>
      <c r="C1233" s="61">
        <v>8474.6</v>
      </c>
      <c r="D1233" s="62">
        <f t="shared" si="19"/>
        <v>1.9863321431106309E-3</v>
      </c>
    </row>
    <row r="1234" spans="2:4" x14ac:dyDescent="0.3">
      <c r="B1234" s="60">
        <v>41409</v>
      </c>
      <c r="C1234" s="61">
        <v>8582.5</v>
      </c>
      <c r="D1234" s="62">
        <f t="shared" si="19"/>
        <v>1.2732164349939777E-2</v>
      </c>
    </row>
    <row r="1235" spans="2:4" x14ac:dyDescent="0.3">
      <c r="B1235" s="60">
        <v>41410</v>
      </c>
      <c r="C1235" s="61">
        <v>8542.2999999999993</v>
      </c>
      <c r="D1235" s="62">
        <f t="shared" si="19"/>
        <v>-4.6839498980484392E-3</v>
      </c>
    </row>
    <row r="1236" spans="2:4" x14ac:dyDescent="0.3">
      <c r="B1236" s="60">
        <v>41411</v>
      </c>
      <c r="C1236" s="61">
        <v>8582.4</v>
      </c>
      <c r="D1236" s="62">
        <f t="shared" si="19"/>
        <v>4.6942860822027288E-3</v>
      </c>
    </row>
    <row r="1237" spans="2:4" x14ac:dyDescent="0.3">
      <c r="B1237" s="60">
        <v>41414</v>
      </c>
      <c r="C1237" s="61">
        <v>8515.2000000000007</v>
      </c>
      <c r="D1237" s="62">
        <f t="shared" si="19"/>
        <v>-7.8299776286352204E-3</v>
      </c>
    </row>
    <row r="1238" spans="2:4" x14ac:dyDescent="0.3">
      <c r="B1238" s="60">
        <v>41415</v>
      </c>
      <c r="C1238" s="61">
        <v>8464.5</v>
      </c>
      <c r="D1238" s="62">
        <f t="shared" si="19"/>
        <v>-5.9540586245773117E-3</v>
      </c>
    </row>
    <row r="1239" spans="2:4" x14ac:dyDescent="0.3">
      <c r="B1239" s="60">
        <v>41416</v>
      </c>
      <c r="C1239" s="61">
        <v>8462.4</v>
      </c>
      <c r="D1239" s="62">
        <f t="shared" si="19"/>
        <v>-2.4809498493713318E-4</v>
      </c>
    </row>
    <row r="1240" spans="2:4" x14ac:dyDescent="0.3">
      <c r="B1240" s="60">
        <v>41417</v>
      </c>
      <c r="C1240" s="61">
        <v>8343.6</v>
      </c>
      <c r="D1240" s="62">
        <f t="shared" si="19"/>
        <v>-1.4038570618264237E-2</v>
      </c>
    </row>
    <row r="1241" spans="2:4" x14ac:dyDescent="0.3">
      <c r="B1241" s="60">
        <v>41418</v>
      </c>
      <c r="C1241" s="61">
        <v>8264.6</v>
      </c>
      <c r="D1241" s="62">
        <f t="shared" si="19"/>
        <v>-9.4683350112661196E-3</v>
      </c>
    </row>
    <row r="1242" spans="2:4" x14ac:dyDescent="0.3">
      <c r="B1242" s="60">
        <v>41421</v>
      </c>
      <c r="C1242" s="61">
        <v>8363.6</v>
      </c>
      <c r="D1242" s="62">
        <f t="shared" si="19"/>
        <v>1.1978801151900878E-2</v>
      </c>
    </row>
    <row r="1243" spans="2:4" x14ac:dyDescent="0.3">
      <c r="B1243" s="60">
        <v>41422</v>
      </c>
      <c r="C1243" s="61">
        <v>8511.2999999999993</v>
      </c>
      <c r="D1243" s="62">
        <f t="shared" si="19"/>
        <v>1.765985939069287E-2</v>
      </c>
    </row>
    <row r="1244" spans="2:4" x14ac:dyDescent="0.3">
      <c r="B1244" s="60">
        <v>41423</v>
      </c>
      <c r="C1244" s="61">
        <v>8441.7000000000007</v>
      </c>
      <c r="D1244" s="62">
        <f t="shared" si="19"/>
        <v>-8.1773642099325066E-3</v>
      </c>
    </row>
    <row r="1245" spans="2:4" x14ac:dyDescent="0.3">
      <c r="B1245" s="60">
        <v>41424</v>
      </c>
      <c r="C1245" s="61">
        <v>8433.5</v>
      </c>
      <c r="D1245" s="62">
        <f t="shared" si="19"/>
        <v>-9.7136832628507612E-4</v>
      </c>
    </row>
    <row r="1246" spans="2:4" x14ac:dyDescent="0.3">
      <c r="B1246" s="60">
        <v>41425</v>
      </c>
      <c r="C1246" s="61">
        <v>8320.6</v>
      </c>
      <c r="D1246" s="62">
        <f t="shared" si="19"/>
        <v>-1.3387087211715141E-2</v>
      </c>
    </row>
    <row r="1247" spans="2:4" x14ac:dyDescent="0.3">
      <c r="B1247" s="60">
        <v>41428</v>
      </c>
      <c r="C1247" s="61">
        <v>8284.4</v>
      </c>
      <c r="D1247" s="62">
        <f t="shared" ref="D1247:D1310" si="20">(C1247-C1246)/C1246</f>
        <v>-4.3506477898229362E-3</v>
      </c>
    </row>
    <row r="1248" spans="2:4" x14ac:dyDescent="0.3">
      <c r="B1248" s="60">
        <v>41429</v>
      </c>
      <c r="C1248" s="61">
        <v>8363</v>
      </c>
      <c r="D1248" s="62">
        <f t="shared" si="20"/>
        <v>9.4877118439477045E-3</v>
      </c>
    </row>
    <row r="1249" spans="2:4" x14ac:dyDescent="0.3">
      <c r="B1249" s="60">
        <v>41430</v>
      </c>
      <c r="C1249" s="61">
        <v>8290.7000000000007</v>
      </c>
      <c r="D1249" s="62">
        <f t="shared" si="20"/>
        <v>-8.6452230060982023E-3</v>
      </c>
    </row>
    <row r="1250" spans="2:4" x14ac:dyDescent="0.3">
      <c r="B1250" s="60">
        <v>41431</v>
      </c>
      <c r="C1250" s="61">
        <v>8216.7000000000007</v>
      </c>
      <c r="D1250" s="62">
        <f t="shared" si="20"/>
        <v>-8.9256636954660028E-3</v>
      </c>
    </row>
    <row r="1251" spans="2:4" x14ac:dyDescent="0.3">
      <c r="B1251" s="60">
        <v>41432</v>
      </c>
      <c r="C1251" s="61">
        <v>8266.6</v>
      </c>
      <c r="D1251" s="62">
        <f t="shared" si="20"/>
        <v>6.0729976754657746E-3</v>
      </c>
    </row>
    <row r="1252" spans="2:4" x14ac:dyDescent="0.3">
      <c r="B1252" s="60">
        <v>41435</v>
      </c>
      <c r="C1252" s="61">
        <v>8227.4</v>
      </c>
      <c r="D1252" s="62">
        <f t="shared" si="20"/>
        <v>-4.7419737255946486E-3</v>
      </c>
    </row>
    <row r="1253" spans="2:4" x14ac:dyDescent="0.3">
      <c r="B1253" s="60">
        <v>41436</v>
      </c>
      <c r="C1253" s="61">
        <v>8089.3</v>
      </c>
      <c r="D1253" s="62">
        <f t="shared" si="20"/>
        <v>-1.6785375695845525E-2</v>
      </c>
    </row>
    <row r="1254" spans="2:4" x14ac:dyDescent="0.3">
      <c r="B1254" s="60">
        <v>41437</v>
      </c>
      <c r="C1254" s="61">
        <v>8123.8</v>
      </c>
      <c r="D1254" s="62">
        <f t="shared" si="20"/>
        <v>4.2648931304315576E-3</v>
      </c>
    </row>
    <row r="1255" spans="2:4" x14ac:dyDescent="0.3">
      <c r="B1255" s="60">
        <v>41438</v>
      </c>
      <c r="C1255" s="61">
        <v>8071.7</v>
      </c>
      <c r="D1255" s="62">
        <f t="shared" si="20"/>
        <v>-6.4132548807208896E-3</v>
      </c>
    </row>
    <row r="1256" spans="2:4" x14ac:dyDescent="0.3">
      <c r="B1256" s="60">
        <v>41439</v>
      </c>
      <c r="C1256" s="61">
        <v>8070.9</v>
      </c>
      <c r="D1256" s="62">
        <f t="shared" si="20"/>
        <v>-9.9111711287607556E-5</v>
      </c>
    </row>
    <row r="1257" spans="2:4" x14ac:dyDescent="0.3">
      <c r="B1257" s="60">
        <v>41442</v>
      </c>
      <c r="C1257" s="61">
        <v>8136.3</v>
      </c>
      <c r="D1257" s="62">
        <f t="shared" si="20"/>
        <v>8.103185518343747E-3</v>
      </c>
    </row>
    <row r="1258" spans="2:4" x14ac:dyDescent="0.3">
      <c r="B1258" s="60">
        <v>41443</v>
      </c>
      <c r="C1258" s="61">
        <v>8180.2</v>
      </c>
      <c r="D1258" s="62">
        <f t="shared" si="20"/>
        <v>5.3955729262686524E-3</v>
      </c>
    </row>
    <row r="1259" spans="2:4" x14ac:dyDescent="0.3">
      <c r="B1259" s="60">
        <v>41444</v>
      </c>
      <c r="C1259" s="61">
        <v>8098.3</v>
      </c>
      <c r="D1259" s="62">
        <f t="shared" si="20"/>
        <v>-1.0011980147184621E-2</v>
      </c>
    </row>
    <row r="1260" spans="2:4" x14ac:dyDescent="0.3">
      <c r="B1260" s="60">
        <v>41445</v>
      </c>
      <c r="C1260" s="61">
        <v>7822.1</v>
      </c>
      <c r="D1260" s="62">
        <f t="shared" si="20"/>
        <v>-3.4105923465418644E-2</v>
      </c>
    </row>
    <row r="1261" spans="2:4" x14ac:dyDescent="0.3">
      <c r="B1261" s="60">
        <v>41446</v>
      </c>
      <c r="C1261" s="61">
        <v>7700.2</v>
      </c>
      <c r="D1261" s="62">
        <f t="shared" si="20"/>
        <v>-1.5584050318968121E-2</v>
      </c>
    </row>
    <row r="1262" spans="2:4" x14ac:dyDescent="0.3">
      <c r="B1262" s="60">
        <v>41449</v>
      </c>
      <c r="C1262" s="61">
        <v>7553.2</v>
      </c>
      <c r="D1262" s="62">
        <f t="shared" si="20"/>
        <v>-1.9090413236019843E-2</v>
      </c>
    </row>
    <row r="1263" spans="2:4" x14ac:dyDescent="0.3">
      <c r="B1263" s="60">
        <v>41450</v>
      </c>
      <c r="C1263" s="61">
        <v>7607.7</v>
      </c>
      <c r="D1263" s="62">
        <f t="shared" si="20"/>
        <v>7.2154848276227293E-3</v>
      </c>
    </row>
    <row r="1264" spans="2:4" x14ac:dyDescent="0.3">
      <c r="B1264" s="60">
        <v>41451</v>
      </c>
      <c r="C1264" s="61">
        <v>7823</v>
      </c>
      <c r="D1264" s="62">
        <f t="shared" si="20"/>
        <v>2.8300274721663601E-2</v>
      </c>
    </row>
    <row r="1265" spans="2:4" x14ac:dyDescent="0.3">
      <c r="B1265" s="60">
        <v>41452</v>
      </c>
      <c r="C1265" s="61">
        <v>7844.4</v>
      </c>
      <c r="D1265" s="62">
        <f t="shared" si="20"/>
        <v>2.7355234564744517E-3</v>
      </c>
    </row>
    <row r="1266" spans="2:4" x14ac:dyDescent="0.3">
      <c r="B1266" s="60">
        <v>41453</v>
      </c>
      <c r="C1266" s="61">
        <v>7762.7</v>
      </c>
      <c r="D1266" s="62">
        <f t="shared" si="20"/>
        <v>-1.0415073173219089E-2</v>
      </c>
    </row>
    <row r="1267" spans="2:4" x14ac:dyDescent="0.3">
      <c r="B1267" s="60">
        <v>41456</v>
      </c>
      <c r="C1267" s="61">
        <v>7907.1</v>
      </c>
      <c r="D1267" s="62">
        <f t="shared" si="20"/>
        <v>1.8601775155551618E-2</v>
      </c>
    </row>
    <row r="1268" spans="2:4" x14ac:dyDescent="0.3">
      <c r="B1268" s="60">
        <v>41457</v>
      </c>
      <c r="C1268" s="61">
        <v>7886.6</v>
      </c>
      <c r="D1268" s="62">
        <f t="shared" si="20"/>
        <v>-2.5926066446611273E-3</v>
      </c>
    </row>
    <row r="1269" spans="2:4" x14ac:dyDescent="0.3">
      <c r="B1269" s="60">
        <v>41458</v>
      </c>
      <c r="C1269" s="61">
        <v>7763.8</v>
      </c>
      <c r="D1269" s="62">
        <f t="shared" si="20"/>
        <v>-1.5570714883473256E-2</v>
      </c>
    </row>
    <row r="1270" spans="2:4" x14ac:dyDescent="0.3">
      <c r="B1270" s="60">
        <v>41459</v>
      </c>
      <c r="C1270" s="61">
        <v>8002</v>
      </c>
      <c r="D1270" s="62">
        <f t="shared" si="20"/>
        <v>3.0680852160024707E-2</v>
      </c>
    </row>
    <row r="1271" spans="2:4" x14ac:dyDescent="0.3">
      <c r="B1271" s="60">
        <v>41460</v>
      </c>
      <c r="C1271" s="61">
        <v>7868.4</v>
      </c>
      <c r="D1271" s="62">
        <f t="shared" si="20"/>
        <v>-1.6695826043489174E-2</v>
      </c>
    </row>
    <row r="1272" spans="2:4" x14ac:dyDescent="0.3">
      <c r="B1272" s="60">
        <v>41463</v>
      </c>
      <c r="C1272" s="61">
        <v>8017.6</v>
      </c>
      <c r="D1272" s="62">
        <f t="shared" si="20"/>
        <v>1.8961923643942953E-2</v>
      </c>
    </row>
    <row r="1273" spans="2:4" x14ac:dyDescent="0.3">
      <c r="B1273" s="60">
        <v>41464</v>
      </c>
      <c r="C1273" s="61">
        <v>8014.8</v>
      </c>
      <c r="D1273" s="62">
        <f t="shared" si="20"/>
        <v>-3.4923169028140363E-4</v>
      </c>
    </row>
    <row r="1274" spans="2:4" x14ac:dyDescent="0.3">
      <c r="B1274" s="60">
        <v>41465</v>
      </c>
      <c r="C1274" s="61">
        <v>7995</v>
      </c>
      <c r="D1274" s="62">
        <f t="shared" si="20"/>
        <v>-2.4704297050456882E-3</v>
      </c>
    </row>
    <row r="1275" spans="2:4" x14ac:dyDescent="0.3">
      <c r="B1275" s="60">
        <v>41466</v>
      </c>
      <c r="C1275" s="61">
        <v>8030.7</v>
      </c>
      <c r="D1275" s="62">
        <f t="shared" si="20"/>
        <v>4.4652908067541984E-3</v>
      </c>
    </row>
    <row r="1276" spans="2:4" x14ac:dyDescent="0.3">
      <c r="B1276" s="60">
        <v>41467</v>
      </c>
      <c r="C1276" s="61">
        <v>7844.7</v>
      </c>
      <c r="D1276" s="62">
        <f t="shared" si="20"/>
        <v>-2.316111920505062E-2</v>
      </c>
    </row>
    <row r="1277" spans="2:4" x14ac:dyDescent="0.3">
      <c r="B1277" s="60">
        <v>41470</v>
      </c>
      <c r="C1277" s="61">
        <v>7855.1</v>
      </c>
      <c r="D1277" s="62">
        <f t="shared" si="20"/>
        <v>1.3257358471325284E-3</v>
      </c>
    </row>
    <row r="1278" spans="2:4" x14ac:dyDescent="0.3">
      <c r="B1278" s="60">
        <v>41471</v>
      </c>
      <c r="C1278" s="61">
        <v>7798.2</v>
      </c>
      <c r="D1278" s="62">
        <f t="shared" si="20"/>
        <v>-7.2437015442197482E-3</v>
      </c>
    </row>
    <row r="1279" spans="2:4" x14ac:dyDescent="0.3">
      <c r="B1279" s="60">
        <v>41472</v>
      </c>
      <c r="C1279" s="61">
        <v>7812.7</v>
      </c>
      <c r="D1279" s="62">
        <f t="shared" si="20"/>
        <v>1.859403452078685E-3</v>
      </c>
    </row>
    <row r="1280" spans="2:4" x14ac:dyDescent="0.3">
      <c r="B1280" s="60">
        <v>41473</v>
      </c>
      <c r="C1280" s="61">
        <v>7957.3</v>
      </c>
      <c r="D1280" s="62">
        <f t="shared" si="20"/>
        <v>1.8508326186849663E-2</v>
      </c>
    </row>
    <row r="1281" spans="2:4" x14ac:dyDescent="0.3">
      <c r="B1281" s="60">
        <v>41474</v>
      </c>
      <c r="C1281" s="61">
        <v>7943.2</v>
      </c>
      <c r="D1281" s="62">
        <f t="shared" si="20"/>
        <v>-1.771957824890398E-3</v>
      </c>
    </row>
    <row r="1282" spans="2:4" x14ac:dyDescent="0.3">
      <c r="B1282" s="60">
        <v>41477</v>
      </c>
      <c r="C1282" s="61">
        <v>7966</v>
      </c>
      <c r="D1282" s="62">
        <f t="shared" si="20"/>
        <v>2.8703796958404904E-3</v>
      </c>
    </row>
    <row r="1283" spans="2:4" x14ac:dyDescent="0.3">
      <c r="B1283" s="60">
        <v>41478</v>
      </c>
      <c r="C1283" s="61">
        <v>8073.7</v>
      </c>
      <c r="D1283" s="62">
        <f t="shared" si="20"/>
        <v>1.3519959829274394E-2</v>
      </c>
    </row>
    <row r="1284" spans="2:4" x14ac:dyDescent="0.3">
      <c r="B1284" s="60">
        <v>41479</v>
      </c>
      <c r="C1284" s="61">
        <v>8192.5</v>
      </c>
      <c r="D1284" s="62">
        <f t="shared" si="20"/>
        <v>1.4714443192092868E-2</v>
      </c>
    </row>
    <row r="1285" spans="2:4" x14ac:dyDescent="0.3">
      <c r="B1285" s="60">
        <v>41480</v>
      </c>
      <c r="C1285" s="61">
        <v>8282.1</v>
      </c>
      <c r="D1285" s="62">
        <f t="shared" si="20"/>
        <v>1.0936832468721435E-2</v>
      </c>
    </row>
    <row r="1286" spans="2:4" x14ac:dyDescent="0.3">
      <c r="B1286" s="60">
        <v>41481</v>
      </c>
      <c r="C1286" s="61">
        <v>8353.6</v>
      </c>
      <c r="D1286" s="62">
        <f t="shared" si="20"/>
        <v>8.633076152183625E-3</v>
      </c>
    </row>
    <row r="1287" spans="2:4" x14ac:dyDescent="0.3">
      <c r="B1287" s="60">
        <v>41484</v>
      </c>
      <c r="C1287" s="61">
        <v>8376.1</v>
      </c>
      <c r="D1287" s="62">
        <f t="shared" si="20"/>
        <v>2.6934495307412371E-3</v>
      </c>
    </row>
    <row r="1288" spans="2:4" x14ac:dyDescent="0.3">
      <c r="B1288" s="60">
        <v>41485</v>
      </c>
      <c r="C1288" s="61">
        <v>8456.5</v>
      </c>
      <c r="D1288" s="62">
        <f t="shared" si="20"/>
        <v>9.5987392700659768E-3</v>
      </c>
    </row>
    <row r="1289" spans="2:4" x14ac:dyDescent="0.3">
      <c r="B1289" s="60">
        <v>41486</v>
      </c>
      <c r="C1289" s="61">
        <v>8433.4</v>
      </c>
      <c r="D1289" s="62">
        <f t="shared" si="20"/>
        <v>-2.7316265594513525E-3</v>
      </c>
    </row>
    <row r="1290" spans="2:4" x14ac:dyDescent="0.3">
      <c r="B1290" s="60">
        <v>41487</v>
      </c>
      <c r="C1290" s="61">
        <v>8540.2000000000007</v>
      </c>
      <c r="D1290" s="62">
        <f t="shared" si="20"/>
        <v>1.2663931510422973E-2</v>
      </c>
    </row>
    <row r="1291" spans="2:4" x14ac:dyDescent="0.3">
      <c r="B1291" s="60">
        <v>41488</v>
      </c>
      <c r="C1291" s="61">
        <v>8574</v>
      </c>
      <c r="D1291" s="62">
        <f t="shared" si="20"/>
        <v>3.9577527458372489E-3</v>
      </c>
    </row>
    <row r="1292" spans="2:4" x14ac:dyDescent="0.3">
      <c r="B1292" s="60">
        <v>41491</v>
      </c>
      <c r="C1292" s="61">
        <v>8560.7999999999993</v>
      </c>
      <c r="D1292" s="62">
        <f t="shared" si="20"/>
        <v>-1.5395381385585173E-3</v>
      </c>
    </row>
    <row r="1293" spans="2:4" x14ac:dyDescent="0.3">
      <c r="B1293" s="60">
        <v>41492</v>
      </c>
      <c r="C1293" s="61">
        <v>8529.5</v>
      </c>
      <c r="D1293" s="62">
        <f t="shared" si="20"/>
        <v>-3.6562003551069149E-3</v>
      </c>
    </row>
    <row r="1294" spans="2:4" x14ac:dyDescent="0.3">
      <c r="B1294" s="60">
        <v>41493</v>
      </c>
      <c r="C1294" s="61">
        <v>8574.1</v>
      </c>
      <c r="D1294" s="62">
        <f t="shared" si="20"/>
        <v>5.2289114250542662E-3</v>
      </c>
    </row>
    <row r="1295" spans="2:4" x14ac:dyDescent="0.3">
      <c r="B1295" s="60">
        <v>41494</v>
      </c>
      <c r="C1295" s="61">
        <v>8671.7999999999993</v>
      </c>
      <c r="D1295" s="62">
        <f t="shared" si="20"/>
        <v>1.1394781959622456E-2</v>
      </c>
    </row>
    <row r="1296" spans="2:4" x14ac:dyDescent="0.3">
      <c r="B1296" s="60">
        <v>41495</v>
      </c>
      <c r="C1296" s="61">
        <v>8735.5</v>
      </c>
      <c r="D1296" s="62">
        <f t="shared" si="20"/>
        <v>7.3456491155239664E-3</v>
      </c>
    </row>
    <row r="1297" spans="2:4" x14ac:dyDescent="0.3">
      <c r="B1297" s="60">
        <v>41498</v>
      </c>
      <c r="C1297" s="61">
        <v>8717.7000000000007</v>
      </c>
      <c r="D1297" s="62">
        <f t="shared" si="20"/>
        <v>-2.0376624119969405E-3</v>
      </c>
    </row>
    <row r="1298" spans="2:4" x14ac:dyDescent="0.3">
      <c r="B1298" s="60">
        <v>41499</v>
      </c>
      <c r="C1298" s="61">
        <v>8758.5</v>
      </c>
      <c r="D1298" s="62">
        <f t="shared" si="20"/>
        <v>4.680133521456264E-3</v>
      </c>
    </row>
    <row r="1299" spans="2:4" x14ac:dyDescent="0.3">
      <c r="B1299" s="60">
        <v>41500</v>
      </c>
      <c r="C1299" s="61">
        <v>8789.2999999999993</v>
      </c>
      <c r="D1299" s="62">
        <f t="shared" si="20"/>
        <v>3.5165838899354081E-3</v>
      </c>
    </row>
    <row r="1300" spans="2:4" x14ac:dyDescent="0.3">
      <c r="B1300" s="60">
        <v>41501</v>
      </c>
      <c r="C1300" s="61">
        <v>8737.6</v>
      </c>
      <c r="D1300" s="62">
        <f t="shared" si="20"/>
        <v>-5.8821521622881134E-3</v>
      </c>
    </row>
    <row r="1301" spans="2:4" x14ac:dyDescent="0.3">
      <c r="B1301" s="60">
        <v>41502</v>
      </c>
      <c r="C1301" s="61">
        <v>8821.2999999999993</v>
      </c>
      <c r="D1301" s="62">
        <f t="shared" si="20"/>
        <v>9.5792895074160982E-3</v>
      </c>
    </row>
    <row r="1302" spans="2:4" x14ac:dyDescent="0.3">
      <c r="B1302" s="60">
        <v>41505</v>
      </c>
      <c r="C1302" s="61">
        <v>8657.1</v>
      </c>
      <c r="D1302" s="62">
        <f t="shared" si="20"/>
        <v>-1.8614036479883796E-2</v>
      </c>
    </row>
    <row r="1303" spans="2:4" x14ac:dyDescent="0.3">
      <c r="B1303" s="60">
        <v>41506</v>
      </c>
      <c r="C1303" s="61">
        <v>8502.4</v>
      </c>
      <c r="D1303" s="62">
        <f t="shared" si="20"/>
        <v>-1.7869725427683718E-2</v>
      </c>
    </row>
    <row r="1304" spans="2:4" x14ac:dyDescent="0.3">
      <c r="B1304" s="60">
        <v>41507</v>
      </c>
      <c r="C1304" s="61">
        <v>8461.7999999999993</v>
      </c>
      <c r="D1304" s="62">
        <f t="shared" si="20"/>
        <v>-4.7751223184042584E-3</v>
      </c>
    </row>
    <row r="1305" spans="2:4" x14ac:dyDescent="0.3">
      <c r="B1305" s="60">
        <v>41508</v>
      </c>
      <c r="C1305" s="61">
        <v>8629.7000000000007</v>
      </c>
      <c r="D1305" s="62">
        <f t="shared" si="20"/>
        <v>1.9842113971022889E-2</v>
      </c>
    </row>
    <row r="1306" spans="2:4" x14ac:dyDescent="0.3">
      <c r="B1306" s="60">
        <v>41509</v>
      </c>
      <c r="C1306" s="61">
        <v>8686.7999999999993</v>
      </c>
      <c r="D1306" s="62">
        <f t="shared" si="20"/>
        <v>6.6166842416304781E-3</v>
      </c>
    </row>
    <row r="1307" spans="2:4" x14ac:dyDescent="0.3">
      <c r="B1307" s="60">
        <v>41512</v>
      </c>
      <c r="C1307" s="61">
        <v>8649.9</v>
      </c>
      <c r="D1307" s="62">
        <f t="shared" si="20"/>
        <v>-4.247824285122213E-3</v>
      </c>
    </row>
    <row r="1308" spans="2:4" x14ac:dyDescent="0.3">
      <c r="B1308" s="60">
        <v>41513</v>
      </c>
      <c r="C1308" s="61">
        <v>8394</v>
      </c>
      <c r="D1308" s="62">
        <f t="shared" si="20"/>
        <v>-2.9584157042277903E-2</v>
      </c>
    </row>
    <row r="1309" spans="2:4" x14ac:dyDescent="0.3">
      <c r="B1309" s="60">
        <v>41514</v>
      </c>
      <c r="C1309" s="61">
        <v>8398.1</v>
      </c>
      <c r="D1309" s="62">
        <f t="shared" si="20"/>
        <v>4.8844412675725084E-4</v>
      </c>
    </row>
    <row r="1310" spans="2:4" x14ac:dyDescent="0.3">
      <c r="B1310" s="60">
        <v>41515</v>
      </c>
      <c r="C1310" s="61">
        <v>8432.1</v>
      </c>
      <c r="D1310" s="62">
        <f t="shared" si="20"/>
        <v>4.0485347876305349E-3</v>
      </c>
    </row>
    <row r="1311" spans="2:4" x14ac:dyDescent="0.3">
      <c r="B1311" s="60">
        <v>41516</v>
      </c>
      <c r="C1311" s="61">
        <v>8290.5</v>
      </c>
      <c r="D1311" s="62">
        <f t="shared" ref="D1311:D1374" si="21">(C1311-C1310)/C1310</f>
        <v>-1.6792969722844886E-2</v>
      </c>
    </row>
    <row r="1312" spans="2:4" x14ac:dyDescent="0.3">
      <c r="B1312" s="60">
        <v>41519</v>
      </c>
      <c r="C1312" s="61">
        <v>8429.6</v>
      </c>
      <c r="D1312" s="62">
        <f t="shared" si="21"/>
        <v>1.6778240154393626E-2</v>
      </c>
    </row>
    <row r="1313" spans="2:4" x14ac:dyDescent="0.3">
      <c r="B1313" s="60">
        <v>41520</v>
      </c>
      <c r="C1313" s="61">
        <v>8445.2000000000007</v>
      </c>
      <c r="D1313" s="62">
        <f t="shared" si="21"/>
        <v>1.8506216190567006E-3</v>
      </c>
    </row>
    <row r="1314" spans="2:4" x14ac:dyDescent="0.3">
      <c r="B1314" s="60">
        <v>41521</v>
      </c>
      <c r="C1314" s="61">
        <v>8490.2999999999993</v>
      </c>
      <c r="D1314" s="62">
        <f t="shared" si="21"/>
        <v>5.3403116563253139E-3</v>
      </c>
    </row>
    <row r="1315" spans="2:4" x14ac:dyDescent="0.3">
      <c r="B1315" s="60">
        <v>41522</v>
      </c>
      <c r="C1315" s="61">
        <v>8550</v>
      </c>
      <c r="D1315" s="62">
        <f t="shared" si="21"/>
        <v>7.0315536553479541E-3</v>
      </c>
    </row>
    <row r="1316" spans="2:4" x14ac:dyDescent="0.3">
      <c r="B1316" s="60">
        <v>41523</v>
      </c>
      <c r="C1316" s="61">
        <v>8655</v>
      </c>
      <c r="D1316" s="62">
        <f t="shared" si="21"/>
        <v>1.2280701754385965E-2</v>
      </c>
    </row>
    <row r="1317" spans="2:4" x14ac:dyDescent="0.3">
      <c r="B1317" s="60">
        <v>41526</v>
      </c>
      <c r="C1317" s="61">
        <v>8632.5</v>
      </c>
      <c r="D1317" s="62">
        <f t="shared" si="21"/>
        <v>-2.5996533795493936E-3</v>
      </c>
    </row>
    <row r="1318" spans="2:4" x14ac:dyDescent="0.3">
      <c r="B1318" s="60">
        <v>41527</v>
      </c>
      <c r="C1318" s="61">
        <v>8801.6</v>
      </c>
      <c r="D1318" s="62">
        <f t="shared" si="21"/>
        <v>1.9588763394150055E-2</v>
      </c>
    </row>
    <row r="1319" spans="2:4" x14ac:dyDescent="0.3">
      <c r="B1319" s="60">
        <v>41528</v>
      </c>
      <c r="C1319" s="61">
        <v>8875.2000000000007</v>
      </c>
      <c r="D1319" s="62">
        <f t="shared" si="21"/>
        <v>8.3621159789129661E-3</v>
      </c>
    </row>
    <row r="1320" spans="2:4" x14ac:dyDescent="0.3">
      <c r="B1320" s="60">
        <v>41529</v>
      </c>
      <c r="C1320" s="61">
        <v>8924.2000000000007</v>
      </c>
      <c r="D1320" s="62">
        <f t="shared" si="21"/>
        <v>5.5210023436091573E-3</v>
      </c>
    </row>
    <row r="1321" spans="2:4" x14ac:dyDescent="0.3">
      <c r="B1321" s="60">
        <v>41530</v>
      </c>
      <c r="C1321" s="61">
        <v>8941.6</v>
      </c>
      <c r="D1321" s="62">
        <f t="shared" si="21"/>
        <v>1.9497545998520467E-3</v>
      </c>
    </row>
    <row r="1322" spans="2:4" x14ac:dyDescent="0.3">
      <c r="B1322" s="60">
        <v>41533</v>
      </c>
      <c r="C1322" s="61">
        <v>8999.5</v>
      </c>
      <c r="D1322" s="62">
        <f t="shared" si="21"/>
        <v>6.4753511675762314E-3</v>
      </c>
    </row>
    <row r="1323" spans="2:4" x14ac:dyDescent="0.3">
      <c r="B1323" s="60">
        <v>41534</v>
      </c>
      <c r="C1323" s="61">
        <v>8992</v>
      </c>
      <c r="D1323" s="62">
        <f t="shared" si="21"/>
        <v>-8.3337963220178894E-4</v>
      </c>
    </row>
    <row r="1324" spans="2:4" x14ac:dyDescent="0.3">
      <c r="B1324" s="60">
        <v>41535</v>
      </c>
      <c r="C1324" s="61">
        <v>9062.5</v>
      </c>
      <c r="D1324" s="62">
        <f t="shared" si="21"/>
        <v>7.8403024911032036E-3</v>
      </c>
    </row>
    <row r="1325" spans="2:4" x14ac:dyDescent="0.3">
      <c r="B1325" s="60">
        <v>41536</v>
      </c>
      <c r="C1325" s="61">
        <v>9153.7000000000007</v>
      </c>
      <c r="D1325" s="62">
        <f t="shared" si="21"/>
        <v>1.006344827586215E-2</v>
      </c>
    </row>
    <row r="1326" spans="2:4" x14ac:dyDescent="0.3">
      <c r="B1326" s="60">
        <v>41537</v>
      </c>
      <c r="C1326" s="61">
        <v>9171.7999999999993</v>
      </c>
      <c r="D1326" s="62">
        <f t="shared" si="21"/>
        <v>1.977342495384221E-3</v>
      </c>
    </row>
    <row r="1327" spans="2:4" x14ac:dyDescent="0.3">
      <c r="B1327" s="60">
        <v>41540</v>
      </c>
      <c r="C1327" s="61">
        <v>9109.5</v>
      </c>
      <c r="D1327" s="62">
        <f t="shared" si="21"/>
        <v>-6.792559802873948E-3</v>
      </c>
    </row>
    <row r="1328" spans="2:4" x14ac:dyDescent="0.3">
      <c r="B1328" s="60">
        <v>41541</v>
      </c>
      <c r="C1328" s="61">
        <v>9167.6</v>
      </c>
      <c r="D1328" s="62">
        <f t="shared" si="21"/>
        <v>6.377957077775988E-3</v>
      </c>
    </row>
    <row r="1329" spans="2:4" x14ac:dyDescent="0.3">
      <c r="B1329" s="60">
        <v>41542</v>
      </c>
      <c r="C1329" s="61">
        <v>9242.9</v>
      </c>
      <c r="D1329" s="62">
        <f t="shared" si="21"/>
        <v>8.2137091496137776E-3</v>
      </c>
    </row>
    <row r="1330" spans="2:4" x14ac:dyDescent="0.3">
      <c r="B1330" s="60">
        <v>41543</v>
      </c>
      <c r="C1330" s="61">
        <v>9272.4</v>
      </c>
      <c r="D1330" s="62">
        <f t="shared" si="21"/>
        <v>3.1916389877635807E-3</v>
      </c>
    </row>
    <row r="1331" spans="2:4" x14ac:dyDescent="0.3">
      <c r="B1331" s="60">
        <v>41544</v>
      </c>
      <c r="C1331" s="61">
        <v>9228.4</v>
      </c>
      <c r="D1331" s="62">
        <f t="shared" si="21"/>
        <v>-4.7452655191751866E-3</v>
      </c>
    </row>
    <row r="1332" spans="2:4" x14ac:dyDescent="0.3">
      <c r="B1332" s="60">
        <v>41547</v>
      </c>
      <c r="C1332" s="61">
        <v>9186.1</v>
      </c>
      <c r="D1332" s="62">
        <f t="shared" si="21"/>
        <v>-4.5836764769623421E-3</v>
      </c>
    </row>
    <row r="1333" spans="2:4" x14ac:dyDescent="0.3">
      <c r="B1333" s="60">
        <v>41548</v>
      </c>
      <c r="C1333" s="61">
        <v>9341.5</v>
      </c>
      <c r="D1333" s="62">
        <f t="shared" si="21"/>
        <v>1.6916863522060465E-2</v>
      </c>
    </row>
    <row r="1334" spans="2:4" x14ac:dyDescent="0.3">
      <c r="B1334" s="60">
        <v>41549</v>
      </c>
      <c r="C1334" s="61">
        <v>9350</v>
      </c>
      <c r="D1334" s="62">
        <f t="shared" si="21"/>
        <v>9.099181073703367E-4</v>
      </c>
    </row>
    <row r="1335" spans="2:4" x14ac:dyDescent="0.3">
      <c r="B1335" s="60">
        <v>41550</v>
      </c>
      <c r="C1335" s="61">
        <v>9295.7000000000007</v>
      </c>
      <c r="D1335" s="62">
        <f t="shared" si="21"/>
        <v>-5.8074866310159649E-3</v>
      </c>
    </row>
    <row r="1336" spans="2:4" x14ac:dyDescent="0.3">
      <c r="B1336" s="60">
        <v>41551</v>
      </c>
      <c r="C1336" s="61">
        <v>9420.9</v>
      </c>
      <c r="D1336" s="62">
        <f t="shared" si="21"/>
        <v>1.3468593005367955E-2</v>
      </c>
    </row>
    <row r="1337" spans="2:4" x14ac:dyDescent="0.3">
      <c r="B1337" s="60">
        <v>41554</v>
      </c>
      <c r="C1337" s="61">
        <v>9381.9</v>
      </c>
      <c r="D1337" s="62">
        <f t="shared" si="21"/>
        <v>-4.139731872751011E-3</v>
      </c>
    </row>
    <row r="1338" spans="2:4" x14ac:dyDescent="0.3">
      <c r="B1338" s="60">
        <v>41555</v>
      </c>
      <c r="C1338" s="61">
        <v>9318.9</v>
      </c>
      <c r="D1338" s="62">
        <f t="shared" si="21"/>
        <v>-6.7150577175199054E-3</v>
      </c>
    </row>
    <row r="1339" spans="2:4" x14ac:dyDescent="0.3">
      <c r="B1339" s="60">
        <v>41556</v>
      </c>
      <c r="C1339" s="61">
        <v>9439</v>
      </c>
      <c r="D1339" s="62">
        <f t="shared" si="21"/>
        <v>1.2887787185182841E-2</v>
      </c>
    </row>
    <row r="1340" spans="2:4" x14ac:dyDescent="0.3">
      <c r="B1340" s="60">
        <v>41557</v>
      </c>
      <c r="C1340" s="61">
        <v>9660.5</v>
      </c>
      <c r="D1340" s="62">
        <f t="shared" si="21"/>
        <v>2.3466468905604408E-2</v>
      </c>
    </row>
    <row r="1341" spans="2:4" x14ac:dyDescent="0.3">
      <c r="B1341" s="60">
        <v>41558</v>
      </c>
      <c r="C1341" s="61">
        <v>9668.5</v>
      </c>
      <c r="D1341" s="62">
        <f t="shared" si="21"/>
        <v>8.2811448682780389E-4</v>
      </c>
    </row>
    <row r="1342" spans="2:4" x14ac:dyDescent="0.3">
      <c r="B1342" s="60">
        <v>41561</v>
      </c>
      <c r="C1342" s="61">
        <v>9696</v>
      </c>
      <c r="D1342" s="62">
        <f t="shared" si="21"/>
        <v>2.8442881522469875E-3</v>
      </c>
    </row>
    <row r="1343" spans="2:4" x14ac:dyDescent="0.3">
      <c r="B1343" s="60">
        <v>41562</v>
      </c>
      <c r="C1343" s="61">
        <v>9805.2999999999993</v>
      </c>
      <c r="D1343" s="62">
        <f t="shared" si="21"/>
        <v>1.1272689768976822E-2</v>
      </c>
    </row>
    <row r="1344" spans="2:4" x14ac:dyDescent="0.3">
      <c r="B1344" s="60">
        <v>41563</v>
      </c>
      <c r="C1344" s="61">
        <v>9879</v>
      </c>
      <c r="D1344" s="62">
        <f t="shared" si="21"/>
        <v>7.516343202145853E-3</v>
      </c>
    </row>
    <row r="1345" spans="2:4" x14ac:dyDescent="0.3">
      <c r="B1345" s="60">
        <v>41564</v>
      </c>
      <c r="C1345" s="61">
        <v>9918</v>
      </c>
      <c r="D1345" s="62">
        <f t="shared" si="21"/>
        <v>3.9477679927118125E-3</v>
      </c>
    </row>
    <row r="1346" spans="2:4" x14ac:dyDescent="0.3">
      <c r="B1346" s="60">
        <v>41565</v>
      </c>
      <c r="C1346" s="61">
        <v>10001.799999999999</v>
      </c>
      <c r="D1346" s="62">
        <f t="shared" si="21"/>
        <v>8.4492841298648182E-3</v>
      </c>
    </row>
    <row r="1347" spans="2:4" x14ac:dyDescent="0.3">
      <c r="B1347" s="60">
        <v>41568</v>
      </c>
      <c r="C1347" s="61">
        <v>10037.799999999999</v>
      </c>
      <c r="D1347" s="62">
        <f t="shared" si="21"/>
        <v>3.5993521166190088E-3</v>
      </c>
    </row>
    <row r="1348" spans="2:4" x14ac:dyDescent="0.3">
      <c r="B1348" s="60">
        <v>41569</v>
      </c>
      <c r="C1348" s="61">
        <v>10012.9</v>
      </c>
      <c r="D1348" s="62">
        <f t="shared" si="21"/>
        <v>-2.4806232441371254E-3</v>
      </c>
    </row>
    <row r="1349" spans="2:4" x14ac:dyDescent="0.3">
      <c r="B1349" s="60">
        <v>41570</v>
      </c>
      <c r="C1349" s="61">
        <v>9828.2999999999993</v>
      </c>
      <c r="D1349" s="62">
        <f t="shared" si="21"/>
        <v>-1.8436217279709212E-2</v>
      </c>
    </row>
    <row r="1350" spans="2:4" x14ac:dyDescent="0.3">
      <c r="B1350" s="60">
        <v>41571</v>
      </c>
      <c r="C1350" s="61">
        <v>9915.4</v>
      </c>
      <c r="D1350" s="62">
        <f t="shared" si="21"/>
        <v>8.8621633446272878E-3</v>
      </c>
    </row>
    <row r="1351" spans="2:4" x14ac:dyDescent="0.3">
      <c r="B1351" s="60">
        <v>41572</v>
      </c>
      <c r="C1351" s="61">
        <v>9815.5</v>
      </c>
      <c r="D1351" s="62">
        <f t="shared" si="21"/>
        <v>-1.0075236500796704E-2</v>
      </c>
    </row>
    <row r="1352" spans="2:4" x14ac:dyDescent="0.3">
      <c r="B1352" s="60">
        <v>41575</v>
      </c>
      <c r="C1352" s="61">
        <v>9736.2000000000007</v>
      </c>
      <c r="D1352" s="62">
        <f t="shared" si="21"/>
        <v>-8.0790586317558213E-3</v>
      </c>
    </row>
    <row r="1353" spans="2:4" x14ac:dyDescent="0.3">
      <c r="B1353" s="60">
        <v>41576</v>
      </c>
      <c r="C1353" s="61">
        <v>9863.9</v>
      </c>
      <c r="D1353" s="62">
        <f t="shared" si="21"/>
        <v>1.3116000082167468E-2</v>
      </c>
    </row>
    <row r="1354" spans="2:4" x14ac:dyDescent="0.3">
      <c r="B1354" s="60">
        <v>41577</v>
      </c>
      <c r="C1354" s="61">
        <v>9778.7000000000007</v>
      </c>
      <c r="D1354" s="62">
        <f t="shared" si="21"/>
        <v>-8.6375571528501827E-3</v>
      </c>
    </row>
    <row r="1355" spans="2:4" x14ac:dyDescent="0.3">
      <c r="B1355" s="60">
        <v>41578</v>
      </c>
      <c r="C1355" s="61">
        <v>9907.9</v>
      </c>
      <c r="D1355" s="62">
        <f t="shared" si="21"/>
        <v>1.3212390195015584E-2</v>
      </c>
    </row>
    <row r="1356" spans="2:4" x14ac:dyDescent="0.3">
      <c r="B1356" s="60">
        <v>41579</v>
      </c>
      <c r="C1356" s="61">
        <v>9838.2999999999993</v>
      </c>
      <c r="D1356" s="62">
        <f t="shared" si="21"/>
        <v>-7.0246974636401626E-3</v>
      </c>
    </row>
    <row r="1357" spans="2:4" x14ac:dyDescent="0.3">
      <c r="B1357" s="60">
        <v>41582</v>
      </c>
      <c r="C1357" s="61">
        <v>9873.7999999999993</v>
      </c>
      <c r="D1357" s="62">
        <f t="shared" si="21"/>
        <v>3.6083469705131986E-3</v>
      </c>
    </row>
    <row r="1358" spans="2:4" x14ac:dyDescent="0.3">
      <c r="B1358" s="60">
        <v>41583</v>
      </c>
      <c r="C1358" s="61">
        <v>9795.7000000000007</v>
      </c>
      <c r="D1358" s="62">
        <f t="shared" si="21"/>
        <v>-7.9098219530473121E-3</v>
      </c>
    </row>
    <row r="1359" spans="2:4" x14ac:dyDescent="0.3">
      <c r="B1359" s="60">
        <v>41584</v>
      </c>
      <c r="C1359" s="61">
        <v>9837.1</v>
      </c>
      <c r="D1359" s="62">
        <f t="shared" si="21"/>
        <v>4.2263442122563609E-3</v>
      </c>
    </row>
    <row r="1360" spans="2:4" x14ac:dyDescent="0.3">
      <c r="B1360" s="60">
        <v>41585</v>
      </c>
      <c r="C1360" s="61">
        <v>9740.4</v>
      </c>
      <c r="D1360" s="62">
        <f t="shared" si="21"/>
        <v>-9.8301328643605052E-3</v>
      </c>
    </row>
    <row r="1361" spans="2:4" x14ac:dyDescent="0.3">
      <c r="B1361" s="60">
        <v>41586</v>
      </c>
      <c r="C1361" s="61">
        <v>9747.2000000000007</v>
      </c>
      <c r="D1361" s="62">
        <f t="shared" si="21"/>
        <v>6.9812328035820826E-4</v>
      </c>
    </row>
    <row r="1362" spans="2:4" x14ac:dyDescent="0.3">
      <c r="B1362" s="60">
        <v>41589</v>
      </c>
      <c r="C1362" s="61">
        <v>9789.5</v>
      </c>
      <c r="D1362" s="62">
        <f t="shared" si="21"/>
        <v>4.3397078135258603E-3</v>
      </c>
    </row>
    <row r="1363" spans="2:4" x14ac:dyDescent="0.3">
      <c r="B1363" s="60">
        <v>41590</v>
      </c>
      <c r="C1363" s="61">
        <v>9707.6</v>
      </c>
      <c r="D1363" s="62">
        <f t="shared" si="21"/>
        <v>-8.3661065427243098E-3</v>
      </c>
    </row>
    <row r="1364" spans="2:4" x14ac:dyDescent="0.3">
      <c r="B1364" s="60">
        <v>41591</v>
      </c>
      <c r="C1364" s="61">
        <v>9675.2000000000007</v>
      </c>
      <c r="D1364" s="62">
        <f t="shared" si="21"/>
        <v>-3.3375911656845806E-3</v>
      </c>
    </row>
    <row r="1365" spans="2:4" x14ac:dyDescent="0.3">
      <c r="B1365" s="60">
        <v>41592</v>
      </c>
      <c r="C1365" s="61">
        <v>9708.7000000000007</v>
      </c>
      <c r="D1365" s="62">
        <f t="shared" si="21"/>
        <v>3.4624607243261118E-3</v>
      </c>
    </row>
    <row r="1366" spans="2:4" x14ac:dyDescent="0.3">
      <c r="B1366" s="60">
        <v>41593</v>
      </c>
      <c r="C1366" s="61">
        <v>9695.9</v>
      </c>
      <c r="D1366" s="62">
        <f t="shared" si="21"/>
        <v>-1.3184051417801652E-3</v>
      </c>
    </row>
    <row r="1367" spans="2:4" x14ac:dyDescent="0.3">
      <c r="B1367" s="60">
        <v>41596</v>
      </c>
      <c r="C1367" s="61">
        <v>9783.1</v>
      </c>
      <c r="D1367" s="62">
        <f t="shared" si="21"/>
        <v>8.9934920945967597E-3</v>
      </c>
    </row>
    <row r="1368" spans="2:4" x14ac:dyDescent="0.3">
      <c r="B1368" s="60">
        <v>41597</v>
      </c>
      <c r="C1368" s="61">
        <v>9629.7999999999993</v>
      </c>
      <c r="D1368" s="62">
        <f t="shared" si="21"/>
        <v>-1.5669879690486766E-2</v>
      </c>
    </row>
    <row r="1369" spans="2:4" x14ac:dyDescent="0.3">
      <c r="B1369" s="60">
        <v>41598</v>
      </c>
      <c r="C1369" s="61">
        <v>9559.5</v>
      </c>
      <c r="D1369" s="62">
        <f t="shared" si="21"/>
        <v>-7.3002554570187625E-3</v>
      </c>
    </row>
    <row r="1370" spans="2:4" x14ac:dyDescent="0.3">
      <c r="B1370" s="60">
        <v>41599</v>
      </c>
      <c r="C1370" s="61">
        <v>9599.2999999999993</v>
      </c>
      <c r="D1370" s="62">
        <f t="shared" si="21"/>
        <v>4.1633976672419346E-3</v>
      </c>
    </row>
    <row r="1371" spans="2:4" x14ac:dyDescent="0.3">
      <c r="B1371" s="60">
        <v>41600</v>
      </c>
      <c r="C1371" s="61">
        <v>9677.4</v>
      </c>
      <c r="D1371" s="62">
        <f t="shared" si="21"/>
        <v>8.1360099173898477E-3</v>
      </c>
    </row>
    <row r="1372" spans="2:4" x14ac:dyDescent="0.3">
      <c r="B1372" s="60">
        <v>41603</v>
      </c>
      <c r="C1372" s="61">
        <v>9689.1</v>
      </c>
      <c r="D1372" s="62">
        <f t="shared" si="21"/>
        <v>1.2090024180049113E-3</v>
      </c>
    </row>
    <row r="1373" spans="2:4" x14ac:dyDescent="0.3">
      <c r="B1373" s="60">
        <v>41604</v>
      </c>
      <c r="C1373" s="61">
        <v>9714.6</v>
      </c>
      <c r="D1373" s="62">
        <f t="shared" si="21"/>
        <v>2.6318233891692725E-3</v>
      </c>
    </row>
    <row r="1374" spans="2:4" x14ac:dyDescent="0.3">
      <c r="B1374" s="60">
        <v>41605</v>
      </c>
      <c r="C1374" s="61">
        <v>9808.4</v>
      </c>
      <c r="D1374" s="62">
        <f t="shared" si="21"/>
        <v>9.6555699668539382E-3</v>
      </c>
    </row>
    <row r="1375" spans="2:4" x14ac:dyDescent="0.3">
      <c r="B1375" s="60">
        <v>41606</v>
      </c>
      <c r="C1375" s="61">
        <v>9859.7999999999993</v>
      </c>
      <c r="D1375" s="62">
        <f t="shared" ref="D1375:D1438" si="22">(C1375-C1374)/C1374</f>
        <v>5.2404061824558174E-3</v>
      </c>
    </row>
    <row r="1376" spans="2:4" x14ac:dyDescent="0.3">
      <c r="B1376" s="60">
        <v>41607</v>
      </c>
      <c r="C1376" s="61">
        <v>9837.6</v>
      </c>
      <c r="D1376" s="62">
        <f t="shared" si="22"/>
        <v>-2.2515669689039241E-3</v>
      </c>
    </row>
    <row r="1377" spans="2:4" x14ac:dyDescent="0.3">
      <c r="B1377" s="60">
        <v>41610</v>
      </c>
      <c r="C1377" s="61">
        <v>9745.5</v>
      </c>
      <c r="D1377" s="62">
        <f t="shared" si="22"/>
        <v>-9.3620395218346301E-3</v>
      </c>
    </row>
    <row r="1378" spans="2:4" x14ac:dyDescent="0.3">
      <c r="B1378" s="60">
        <v>41611</v>
      </c>
      <c r="C1378" s="61">
        <v>9605</v>
      </c>
      <c r="D1378" s="62">
        <f t="shared" si="22"/>
        <v>-1.4416910368888204E-2</v>
      </c>
    </row>
    <row r="1379" spans="2:4" x14ac:dyDescent="0.3">
      <c r="B1379" s="60">
        <v>41612</v>
      </c>
      <c r="C1379" s="61">
        <v>9540.5</v>
      </c>
      <c r="D1379" s="62">
        <f t="shared" si="22"/>
        <v>-6.715252472670484E-3</v>
      </c>
    </row>
    <row r="1380" spans="2:4" x14ac:dyDescent="0.3">
      <c r="B1380" s="60">
        <v>41613</v>
      </c>
      <c r="C1380" s="61">
        <v>9392.1</v>
      </c>
      <c r="D1380" s="62">
        <f t="shared" si="22"/>
        <v>-1.555474031759338E-2</v>
      </c>
    </row>
    <row r="1381" spans="2:4" x14ac:dyDescent="0.3">
      <c r="B1381" s="60">
        <v>41614</v>
      </c>
      <c r="C1381" s="61">
        <v>9400.5</v>
      </c>
      <c r="D1381" s="62">
        <f t="shared" si="22"/>
        <v>8.9436867154306658E-4</v>
      </c>
    </row>
    <row r="1382" spans="2:4" x14ac:dyDescent="0.3">
      <c r="B1382" s="60">
        <v>41617</v>
      </c>
      <c r="C1382" s="61">
        <v>9487.4</v>
      </c>
      <c r="D1382" s="62">
        <f t="shared" si="22"/>
        <v>9.2441891388755533E-3</v>
      </c>
    </row>
    <row r="1383" spans="2:4" x14ac:dyDescent="0.3">
      <c r="B1383" s="60">
        <v>41618</v>
      </c>
      <c r="C1383" s="61">
        <v>9438.2999999999993</v>
      </c>
      <c r="D1383" s="62">
        <f t="shared" si="22"/>
        <v>-5.1752851149946631E-3</v>
      </c>
    </row>
    <row r="1384" spans="2:4" x14ac:dyDescent="0.3">
      <c r="B1384" s="60">
        <v>41619</v>
      </c>
      <c r="C1384" s="61">
        <v>9358.7000000000007</v>
      </c>
      <c r="D1384" s="62">
        <f t="shared" si="22"/>
        <v>-8.4337221745439915E-3</v>
      </c>
    </row>
    <row r="1385" spans="2:4" x14ac:dyDescent="0.3">
      <c r="B1385" s="60">
        <v>41620</v>
      </c>
      <c r="C1385" s="61">
        <v>9272.1</v>
      </c>
      <c r="D1385" s="62">
        <f t="shared" si="22"/>
        <v>-9.2534219496297945E-3</v>
      </c>
    </row>
    <row r="1386" spans="2:4" x14ac:dyDescent="0.3">
      <c r="B1386" s="60">
        <v>41621</v>
      </c>
      <c r="C1386" s="61">
        <v>9272.7000000000007</v>
      </c>
      <c r="D1386" s="62">
        <f t="shared" si="22"/>
        <v>6.4710259811732372E-5</v>
      </c>
    </row>
    <row r="1387" spans="2:4" x14ac:dyDescent="0.3">
      <c r="B1387" s="60">
        <v>41624</v>
      </c>
      <c r="C1387" s="61">
        <v>9429.5</v>
      </c>
      <c r="D1387" s="62">
        <f t="shared" si="22"/>
        <v>1.6909853656432244E-2</v>
      </c>
    </row>
    <row r="1388" spans="2:4" x14ac:dyDescent="0.3">
      <c r="B1388" s="60">
        <v>41625</v>
      </c>
      <c r="C1388" s="61">
        <v>9343.4</v>
      </c>
      <c r="D1388" s="62">
        <f t="shared" si="22"/>
        <v>-9.1309189246513989E-3</v>
      </c>
    </row>
    <row r="1389" spans="2:4" x14ac:dyDescent="0.3">
      <c r="B1389" s="60">
        <v>41626</v>
      </c>
      <c r="C1389" s="61">
        <v>9443.6</v>
      </c>
      <c r="D1389" s="62">
        <f t="shared" si="22"/>
        <v>1.0724147526596393E-2</v>
      </c>
    </row>
    <row r="1390" spans="2:4" x14ac:dyDescent="0.3">
      <c r="B1390" s="60">
        <v>41627</v>
      </c>
      <c r="C1390" s="61">
        <v>9664.2999999999993</v>
      </c>
      <c r="D1390" s="62">
        <f t="shared" si="22"/>
        <v>2.3370324876106453E-2</v>
      </c>
    </row>
    <row r="1391" spans="2:4" x14ac:dyDescent="0.3">
      <c r="B1391" s="60">
        <v>41628</v>
      </c>
      <c r="C1391" s="61">
        <v>9689.9</v>
      </c>
      <c r="D1391" s="62">
        <f t="shared" si="22"/>
        <v>2.6489243918339008E-3</v>
      </c>
    </row>
    <row r="1392" spans="2:4" x14ac:dyDescent="0.3">
      <c r="B1392" s="60">
        <v>41631</v>
      </c>
      <c r="C1392" s="61">
        <v>9758.4</v>
      </c>
      <c r="D1392" s="62">
        <f t="shared" si="22"/>
        <v>7.0692164005820499E-3</v>
      </c>
    </row>
    <row r="1393" spans="2:4" x14ac:dyDescent="0.3">
      <c r="B1393" s="60">
        <v>41632</v>
      </c>
      <c r="C1393" s="61">
        <v>9819.5</v>
      </c>
      <c r="D1393" s="62">
        <f t="shared" si="22"/>
        <v>6.2612723397278622E-3</v>
      </c>
    </row>
    <row r="1394" spans="2:4" x14ac:dyDescent="0.3">
      <c r="B1394" s="60">
        <v>41635</v>
      </c>
      <c r="C1394" s="61">
        <v>9900.1</v>
      </c>
      <c r="D1394" s="62">
        <f t="shared" si="22"/>
        <v>8.2081572381486195E-3</v>
      </c>
    </row>
    <row r="1395" spans="2:4" x14ac:dyDescent="0.3">
      <c r="B1395" s="60">
        <v>41638</v>
      </c>
      <c r="C1395" s="61">
        <v>9901.9</v>
      </c>
      <c r="D1395" s="62">
        <f t="shared" si="22"/>
        <v>1.8181634528936802E-4</v>
      </c>
    </row>
    <row r="1396" spans="2:4" x14ac:dyDescent="0.3">
      <c r="B1396" s="60">
        <v>41639</v>
      </c>
      <c r="C1396" s="61">
        <v>9916.7000000000007</v>
      </c>
      <c r="D1396" s="62">
        <f t="shared" si="22"/>
        <v>1.4946626405034479E-3</v>
      </c>
    </row>
    <row r="1397" spans="2:4" x14ac:dyDescent="0.3">
      <c r="B1397" s="60">
        <v>41641</v>
      </c>
      <c r="C1397" s="61">
        <v>9760.2999999999993</v>
      </c>
      <c r="D1397" s="62">
        <f t="shared" si="22"/>
        <v>-1.5771375558401631E-2</v>
      </c>
    </row>
    <row r="1398" spans="2:4" x14ac:dyDescent="0.3">
      <c r="B1398" s="60">
        <v>41642</v>
      </c>
      <c r="C1398" s="61">
        <v>9798</v>
      </c>
      <c r="D1398" s="62">
        <f t="shared" si="22"/>
        <v>3.8625861909983026E-3</v>
      </c>
    </row>
    <row r="1399" spans="2:4" x14ac:dyDescent="0.3">
      <c r="B1399" s="60">
        <v>41645</v>
      </c>
      <c r="C1399" s="61">
        <v>9888.5</v>
      </c>
      <c r="D1399" s="62">
        <f t="shared" si="22"/>
        <v>9.2365788936517659E-3</v>
      </c>
    </row>
    <row r="1400" spans="2:4" x14ac:dyDescent="0.3">
      <c r="B1400" s="60">
        <v>41646</v>
      </c>
      <c r="C1400" s="61">
        <v>10178.700000000001</v>
      </c>
      <c r="D1400" s="62">
        <f t="shared" si="22"/>
        <v>2.9347221519947488E-2</v>
      </c>
    </row>
    <row r="1401" spans="2:4" x14ac:dyDescent="0.3">
      <c r="B1401" s="60">
        <v>41647</v>
      </c>
      <c r="C1401" s="61">
        <v>10253.6</v>
      </c>
      <c r="D1401" s="62">
        <f t="shared" si="22"/>
        <v>7.3585035417096127E-3</v>
      </c>
    </row>
    <row r="1402" spans="2:4" x14ac:dyDescent="0.3">
      <c r="B1402" s="60">
        <v>41648</v>
      </c>
      <c r="C1402" s="61">
        <v>10234.200000000001</v>
      </c>
      <c r="D1402" s="62">
        <f t="shared" si="22"/>
        <v>-1.8920184130451388E-3</v>
      </c>
    </row>
    <row r="1403" spans="2:4" x14ac:dyDescent="0.3">
      <c r="B1403" s="60">
        <v>41649</v>
      </c>
      <c r="C1403" s="61">
        <v>10290.6</v>
      </c>
      <c r="D1403" s="62">
        <f t="shared" si="22"/>
        <v>5.510933927419792E-3</v>
      </c>
    </row>
    <row r="1404" spans="2:4" x14ac:dyDescent="0.3">
      <c r="B1404" s="60">
        <v>41652</v>
      </c>
      <c r="C1404" s="61">
        <v>10365.5</v>
      </c>
      <c r="D1404" s="62">
        <f t="shared" si="22"/>
        <v>7.2784871630419638E-3</v>
      </c>
    </row>
    <row r="1405" spans="2:4" x14ac:dyDescent="0.3">
      <c r="B1405" s="60">
        <v>41653</v>
      </c>
      <c r="C1405" s="61">
        <v>10382</v>
      </c>
      <c r="D1405" s="62">
        <f t="shared" si="22"/>
        <v>1.5918190150016882E-3</v>
      </c>
    </row>
    <row r="1406" spans="2:4" x14ac:dyDescent="0.3">
      <c r="B1406" s="60">
        <v>41654</v>
      </c>
      <c r="C1406" s="61">
        <v>10525</v>
      </c>
      <c r="D1406" s="62">
        <f t="shared" si="22"/>
        <v>1.3773839337314584E-2</v>
      </c>
    </row>
    <row r="1407" spans="2:4" x14ac:dyDescent="0.3">
      <c r="B1407" s="60">
        <v>41655</v>
      </c>
      <c r="C1407" s="61">
        <v>10455.5</v>
      </c>
      <c r="D1407" s="62">
        <f t="shared" si="22"/>
        <v>-6.60332541567696E-3</v>
      </c>
    </row>
    <row r="1408" spans="2:4" x14ac:dyDescent="0.3">
      <c r="B1408" s="60">
        <v>41656</v>
      </c>
      <c r="C1408" s="61">
        <v>10465.700000000001</v>
      </c>
      <c r="D1408" s="62">
        <f t="shared" si="22"/>
        <v>9.7556310076043497E-4</v>
      </c>
    </row>
    <row r="1409" spans="2:4" x14ac:dyDescent="0.3">
      <c r="B1409" s="60">
        <v>41659</v>
      </c>
      <c r="C1409" s="61">
        <v>10454.1</v>
      </c>
      <c r="D1409" s="62">
        <f t="shared" si="22"/>
        <v>-1.1083826213249342E-3</v>
      </c>
    </row>
    <row r="1410" spans="2:4" x14ac:dyDescent="0.3">
      <c r="B1410" s="60">
        <v>41660</v>
      </c>
      <c r="C1410" s="61">
        <v>10357.4</v>
      </c>
      <c r="D1410" s="62">
        <f t="shared" si="22"/>
        <v>-9.2499593460939455E-3</v>
      </c>
    </row>
    <row r="1411" spans="2:4" x14ac:dyDescent="0.3">
      <c r="B1411" s="60">
        <v>41661</v>
      </c>
      <c r="C1411" s="61">
        <v>10279.700000000001</v>
      </c>
      <c r="D1411" s="62">
        <f t="shared" si="22"/>
        <v>-7.5018827118773935E-3</v>
      </c>
    </row>
    <row r="1412" spans="2:4" x14ac:dyDescent="0.3">
      <c r="B1412" s="60">
        <v>41662</v>
      </c>
      <c r="C1412" s="61">
        <v>10241.200000000001</v>
      </c>
      <c r="D1412" s="62">
        <f t="shared" si="22"/>
        <v>-3.7452454838176209E-3</v>
      </c>
    </row>
    <row r="1413" spans="2:4" x14ac:dyDescent="0.3">
      <c r="B1413" s="60">
        <v>41663</v>
      </c>
      <c r="C1413" s="61">
        <v>9868.9</v>
      </c>
      <c r="D1413" s="62">
        <f t="shared" si="22"/>
        <v>-3.635316173885883E-2</v>
      </c>
    </row>
    <row r="1414" spans="2:4" x14ac:dyDescent="0.3">
      <c r="B1414" s="60">
        <v>41666</v>
      </c>
      <c r="C1414" s="61">
        <v>9758.4</v>
      </c>
      <c r="D1414" s="62">
        <f t="shared" si="22"/>
        <v>-1.1196789915796087E-2</v>
      </c>
    </row>
    <row r="1415" spans="2:4" x14ac:dyDescent="0.3">
      <c r="B1415" s="60">
        <v>41667</v>
      </c>
      <c r="C1415" s="61">
        <v>9879.1</v>
      </c>
      <c r="D1415" s="62">
        <f t="shared" si="22"/>
        <v>1.2368830955894484E-2</v>
      </c>
    </row>
    <row r="1416" spans="2:4" x14ac:dyDescent="0.3">
      <c r="B1416" s="60">
        <v>41668</v>
      </c>
      <c r="C1416" s="61">
        <v>9896.2000000000007</v>
      </c>
      <c r="D1416" s="62">
        <f t="shared" si="22"/>
        <v>1.7309269062971691E-3</v>
      </c>
    </row>
    <row r="1417" spans="2:4" x14ac:dyDescent="0.3">
      <c r="B1417" s="60">
        <v>41669</v>
      </c>
      <c r="C1417" s="61">
        <v>9964.5</v>
      </c>
      <c r="D1417" s="62">
        <f t="shared" si="22"/>
        <v>6.901639012954393E-3</v>
      </c>
    </row>
    <row r="1418" spans="2:4" x14ac:dyDescent="0.3">
      <c r="B1418" s="60">
        <v>41670</v>
      </c>
      <c r="C1418" s="61">
        <v>9920.2000000000007</v>
      </c>
      <c r="D1418" s="62">
        <f t="shared" si="22"/>
        <v>-4.4457825279742361E-3</v>
      </c>
    </row>
    <row r="1419" spans="2:4" x14ac:dyDescent="0.3">
      <c r="B1419" s="60">
        <v>41673</v>
      </c>
      <c r="C1419" s="61">
        <v>9725.4</v>
      </c>
      <c r="D1419" s="62">
        <f t="shared" si="22"/>
        <v>-1.963670087296638E-2</v>
      </c>
    </row>
    <row r="1420" spans="2:4" x14ac:dyDescent="0.3">
      <c r="B1420" s="60">
        <v>41674</v>
      </c>
      <c r="C1420" s="61">
        <v>9754.2999999999993</v>
      </c>
      <c r="D1420" s="62">
        <f t="shared" si="22"/>
        <v>2.9716001398399695E-3</v>
      </c>
    </row>
    <row r="1421" spans="2:4" x14ac:dyDescent="0.3">
      <c r="B1421" s="60">
        <v>41675</v>
      </c>
      <c r="C1421" s="61">
        <v>9775</v>
      </c>
      <c r="D1421" s="62">
        <f t="shared" si="22"/>
        <v>2.1221410044801503E-3</v>
      </c>
    </row>
    <row r="1422" spans="2:4" x14ac:dyDescent="0.3">
      <c r="B1422" s="60">
        <v>41676</v>
      </c>
      <c r="C1422" s="61">
        <v>9964.6</v>
      </c>
      <c r="D1422" s="62">
        <f t="shared" si="22"/>
        <v>1.939641943734019E-2</v>
      </c>
    </row>
    <row r="1423" spans="2:4" x14ac:dyDescent="0.3">
      <c r="B1423" s="60">
        <v>41677</v>
      </c>
      <c r="C1423" s="61">
        <v>10072.4</v>
      </c>
      <c r="D1423" s="62">
        <f t="shared" si="22"/>
        <v>1.0818296770567736E-2</v>
      </c>
    </row>
    <row r="1424" spans="2:4" x14ac:dyDescent="0.3">
      <c r="B1424" s="60">
        <v>41680</v>
      </c>
      <c r="C1424" s="61">
        <v>9982.7000000000007</v>
      </c>
      <c r="D1424" s="62">
        <f t="shared" si="22"/>
        <v>-8.905524006195039E-3</v>
      </c>
    </row>
    <row r="1425" spans="2:4" x14ac:dyDescent="0.3">
      <c r="B1425" s="60">
        <v>41681</v>
      </c>
      <c r="C1425" s="61">
        <v>10091.200000000001</v>
      </c>
      <c r="D1425" s="62">
        <f t="shared" si="22"/>
        <v>1.0868803029240585E-2</v>
      </c>
    </row>
    <row r="1426" spans="2:4" x14ac:dyDescent="0.3">
      <c r="B1426" s="60">
        <v>41682</v>
      </c>
      <c r="C1426" s="61">
        <v>10080.799999999999</v>
      </c>
      <c r="D1426" s="62">
        <f t="shared" si="22"/>
        <v>-1.0306009196132725E-3</v>
      </c>
    </row>
    <row r="1427" spans="2:4" x14ac:dyDescent="0.3">
      <c r="B1427" s="60">
        <v>41683</v>
      </c>
      <c r="C1427" s="61">
        <v>10098.9</v>
      </c>
      <c r="D1427" s="62">
        <f t="shared" si="22"/>
        <v>1.795492421236446E-3</v>
      </c>
    </row>
    <row r="1428" spans="2:4" x14ac:dyDescent="0.3">
      <c r="B1428" s="60">
        <v>41684</v>
      </c>
      <c r="C1428" s="61">
        <v>10132.799999999999</v>
      </c>
      <c r="D1428" s="62">
        <f t="shared" si="22"/>
        <v>3.3568012357781184E-3</v>
      </c>
    </row>
    <row r="1429" spans="2:4" x14ac:dyDescent="0.3">
      <c r="B1429" s="60">
        <v>41687</v>
      </c>
      <c r="C1429" s="61">
        <v>10118.6</v>
      </c>
      <c r="D1429" s="62">
        <f t="shared" si="22"/>
        <v>-1.4013895468181459E-3</v>
      </c>
    </row>
    <row r="1430" spans="2:4" x14ac:dyDescent="0.3">
      <c r="B1430" s="60">
        <v>41688</v>
      </c>
      <c r="C1430" s="61">
        <v>10042.700000000001</v>
      </c>
      <c r="D1430" s="62">
        <f t="shared" si="22"/>
        <v>-7.5010376929614403E-3</v>
      </c>
    </row>
    <row r="1431" spans="2:4" x14ac:dyDescent="0.3">
      <c r="B1431" s="60">
        <v>41689</v>
      </c>
      <c r="C1431" s="61">
        <v>10053.799999999999</v>
      </c>
      <c r="D1431" s="62">
        <f t="shared" si="22"/>
        <v>1.1052804524678168E-3</v>
      </c>
    </row>
    <row r="1432" spans="2:4" x14ac:dyDescent="0.3">
      <c r="B1432" s="60">
        <v>41690</v>
      </c>
      <c r="C1432" s="61">
        <v>10062.200000000001</v>
      </c>
      <c r="D1432" s="62">
        <f t="shared" si="22"/>
        <v>8.3550498319058021E-4</v>
      </c>
    </row>
    <row r="1433" spans="2:4" x14ac:dyDescent="0.3">
      <c r="B1433" s="60">
        <v>41691</v>
      </c>
      <c r="C1433" s="61">
        <v>10071</v>
      </c>
      <c r="D1433" s="62">
        <f t="shared" si="22"/>
        <v>8.7456023533613646E-4</v>
      </c>
    </row>
    <row r="1434" spans="2:4" x14ac:dyDescent="0.3">
      <c r="B1434" s="60">
        <v>41694</v>
      </c>
      <c r="C1434" s="61">
        <v>10193.1</v>
      </c>
      <c r="D1434" s="62">
        <f t="shared" si="22"/>
        <v>1.2123920166815644E-2</v>
      </c>
    </row>
    <row r="1435" spans="2:4" x14ac:dyDescent="0.3">
      <c r="B1435" s="60">
        <v>41695</v>
      </c>
      <c r="C1435" s="61">
        <v>10242.5</v>
      </c>
      <c r="D1435" s="62">
        <f t="shared" si="22"/>
        <v>4.8464157125898532E-3</v>
      </c>
    </row>
    <row r="1436" spans="2:4" x14ac:dyDescent="0.3">
      <c r="B1436" s="60">
        <v>41696</v>
      </c>
      <c r="C1436" s="61">
        <v>10224.299999999999</v>
      </c>
      <c r="D1436" s="62">
        <f t="shared" si="22"/>
        <v>-1.7769099340981917E-3</v>
      </c>
    </row>
    <row r="1437" spans="2:4" x14ac:dyDescent="0.3">
      <c r="B1437" s="60">
        <v>41697</v>
      </c>
      <c r="C1437" s="61">
        <v>10164.1</v>
      </c>
      <c r="D1437" s="62">
        <f t="shared" si="22"/>
        <v>-5.8879336482692132E-3</v>
      </c>
    </row>
    <row r="1438" spans="2:4" x14ac:dyDescent="0.3">
      <c r="B1438" s="60">
        <v>41698</v>
      </c>
      <c r="C1438" s="61">
        <v>10114.200000000001</v>
      </c>
      <c r="D1438" s="62">
        <f t="shared" si="22"/>
        <v>-4.9094361527336049E-3</v>
      </c>
    </row>
    <row r="1439" spans="2:4" x14ac:dyDescent="0.3">
      <c r="B1439" s="60">
        <v>41701</v>
      </c>
      <c r="C1439" s="61">
        <v>9878.7000000000007</v>
      </c>
      <c r="D1439" s="62">
        <f t="shared" ref="D1439:D1502" si="23">(C1439-C1438)/C1438</f>
        <v>-2.328409562792905E-2</v>
      </c>
    </row>
    <row r="1440" spans="2:4" x14ac:dyDescent="0.3">
      <c r="B1440" s="60">
        <v>41702</v>
      </c>
      <c r="C1440" s="61">
        <v>10126.700000000001</v>
      </c>
      <c r="D1440" s="62">
        <f t="shared" si="23"/>
        <v>2.5104517800925222E-2</v>
      </c>
    </row>
    <row r="1441" spans="2:4" x14ac:dyDescent="0.3">
      <c r="B1441" s="60">
        <v>41703</v>
      </c>
      <c r="C1441" s="61">
        <v>10215.200000000001</v>
      </c>
      <c r="D1441" s="62">
        <f t="shared" si="23"/>
        <v>8.7392734059466553E-3</v>
      </c>
    </row>
    <row r="1442" spans="2:4" x14ac:dyDescent="0.3">
      <c r="B1442" s="60">
        <v>41704</v>
      </c>
      <c r="C1442" s="61">
        <v>10304</v>
      </c>
      <c r="D1442" s="62">
        <f t="shared" si="23"/>
        <v>8.6929281854490632E-3</v>
      </c>
    </row>
    <row r="1443" spans="2:4" x14ac:dyDescent="0.3">
      <c r="B1443" s="60">
        <v>41705</v>
      </c>
      <c r="C1443" s="61">
        <v>10164.200000000001</v>
      </c>
      <c r="D1443" s="62">
        <f t="shared" si="23"/>
        <v>-1.3567546583850862E-2</v>
      </c>
    </row>
    <row r="1444" spans="2:4" x14ac:dyDescent="0.3">
      <c r="B1444" s="60">
        <v>41708</v>
      </c>
      <c r="C1444" s="61">
        <v>10194.6</v>
      </c>
      <c r="D1444" s="62">
        <f t="shared" si="23"/>
        <v>2.9908895928847951E-3</v>
      </c>
    </row>
    <row r="1445" spans="2:4" x14ac:dyDescent="0.3">
      <c r="B1445" s="60">
        <v>41709</v>
      </c>
      <c r="C1445" s="61">
        <v>10163.299999999999</v>
      </c>
      <c r="D1445" s="62">
        <f t="shared" si="23"/>
        <v>-3.0702528789752505E-3</v>
      </c>
    </row>
    <row r="1446" spans="2:4" x14ac:dyDescent="0.3">
      <c r="B1446" s="60">
        <v>41710</v>
      </c>
      <c r="C1446" s="61">
        <v>10070.4</v>
      </c>
      <c r="D1446" s="62">
        <f t="shared" si="23"/>
        <v>-9.1407318489073082E-3</v>
      </c>
    </row>
    <row r="1447" spans="2:4" x14ac:dyDescent="0.3">
      <c r="B1447" s="60">
        <v>41711</v>
      </c>
      <c r="C1447" s="61">
        <v>9950.2999999999993</v>
      </c>
      <c r="D1447" s="62">
        <f t="shared" si="23"/>
        <v>-1.1926040673657488E-2</v>
      </c>
    </row>
    <row r="1448" spans="2:4" x14ac:dyDescent="0.3">
      <c r="B1448" s="60">
        <v>41712</v>
      </c>
      <c r="C1448" s="61">
        <v>9812</v>
      </c>
      <c r="D1448" s="62">
        <f t="shared" si="23"/>
        <v>-1.3899078419746067E-2</v>
      </c>
    </row>
    <row r="1449" spans="2:4" x14ac:dyDescent="0.3">
      <c r="B1449" s="60">
        <v>41715</v>
      </c>
      <c r="C1449" s="61">
        <v>9975</v>
      </c>
      <c r="D1449" s="62">
        <f t="shared" si="23"/>
        <v>1.6612311455360781E-2</v>
      </c>
    </row>
    <row r="1450" spans="2:4" x14ac:dyDescent="0.3">
      <c r="B1450" s="60">
        <v>41716</v>
      </c>
      <c r="C1450" s="61">
        <v>10051.4</v>
      </c>
      <c r="D1450" s="62">
        <f t="shared" si="23"/>
        <v>7.6591478696741494E-3</v>
      </c>
    </row>
    <row r="1451" spans="2:4" x14ac:dyDescent="0.3">
      <c r="B1451" s="60">
        <v>41717</v>
      </c>
      <c r="C1451" s="61">
        <v>10093.299999999999</v>
      </c>
      <c r="D1451" s="62">
        <f t="shared" si="23"/>
        <v>4.1685735320452508E-3</v>
      </c>
    </row>
    <row r="1452" spans="2:4" x14ac:dyDescent="0.3">
      <c r="B1452" s="60">
        <v>41718</v>
      </c>
      <c r="C1452" s="61">
        <v>10079.9</v>
      </c>
      <c r="D1452" s="62">
        <f t="shared" si="23"/>
        <v>-1.3276133672832113E-3</v>
      </c>
    </row>
    <row r="1453" spans="2:4" x14ac:dyDescent="0.3">
      <c r="B1453" s="60">
        <v>41719</v>
      </c>
      <c r="C1453" s="61">
        <v>10053.1</v>
      </c>
      <c r="D1453" s="62">
        <f t="shared" si="23"/>
        <v>-2.6587565352830162E-3</v>
      </c>
    </row>
    <row r="1454" spans="2:4" x14ac:dyDescent="0.3">
      <c r="B1454" s="60">
        <v>41722</v>
      </c>
      <c r="C1454" s="61">
        <v>9913.1</v>
      </c>
      <c r="D1454" s="62">
        <f t="shared" si="23"/>
        <v>-1.3926052660373417E-2</v>
      </c>
    </row>
    <row r="1455" spans="2:4" x14ac:dyDescent="0.3">
      <c r="B1455" s="60">
        <v>41723</v>
      </c>
      <c r="C1455" s="61">
        <v>9990.5</v>
      </c>
      <c r="D1455" s="62">
        <f t="shared" si="23"/>
        <v>7.8078502183978405E-3</v>
      </c>
    </row>
    <row r="1456" spans="2:4" x14ac:dyDescent="0.3">
      <c r="B1456" s="60">
        <v>41724</v>
      </c>
      <c r="C1456" s="61">
        <v>10140.799999999999</v>
      </c>
      <c r="D1456" s="62">
        <f t="shared" si="23"/>
        <v>1.5044292077473527E-2</v>
      </c>
    </row>
    <row r="1457" spans="2:4" x14ac:dyDescent="0.3">
      <c r="B1457" s="60">
        <v>41725</v>
      </c>
      <c r="C1457" s="61">
        <v>10199</v>
      </c>
      <c r="D1457" s="62">
        <f t="shared" si="23"/>
        <v>5.7391921741875131E-3</v>
      </c>
    </row>
    <row r="1458" spans="2:4" x14ac:dyDescent="0.3">
      <c r="B1458" s="60">
        <v>41726</v>
      </c>
      <c r="C1458" s="61">
        <v>10328.9</v>
      </c>
      <c r="D1458" s="62">
        <f t="shared" si="23"/>
        <v>1.2736542798313525E-2</v>
      </c>
    </row>
    <row r="1459" spans="2:4" x14ac:dyDescent="0.3">
      <c r="B1459" s="60">
        <v>41729</v>
      </c>
      <c r="C1459" s="61">
        <v>10340.5</v>
      </c>
      <c r="D1459" s="62">
        <f t="shared" si="23"/>
        <v>1.1230624751910044E-3</v>
      </c>
    </row>
    <row r="1460" spans="2:4" x14ac:dyDescent="0.3">
      <c r="B1460" s="60">
        <v>41730</v>
      </c>
      <c r="C1460" s="61">
        <v>10463.1</v>
      </c>
      <c r="D1460" s="62">
        <f t="shared" si="23"/>
        <v>1.1856293215995394E-2</v>
      </c>
    </row>
    <row r="1461" spans="2:4" x14ac:dyDescent="0.3">
      <c r="B1461" s="60">
        <v>41731</v>
      </c>
      <c r="C1461" s="61">
        <v>10435.799999999999</v>
      </c>
      <c r="D1461" s="62">
        <f t="shared" si="23"/>
        <v>-2.6091693666314086E-3</v>
      </c>
    </row>
    <row r="1462" spans="2:4" x14ac:dyDescent="0.3">
      <c r="B1462" s="60">
        <v>41732</v>
      </c>
      <c r="C1462" s="61">
        <v>10584.1</v>
      </c>
      <c r="D1462" s="62">
        <f t="shared" si="23"/>
        <v>1.4210697790298885E-2</v>
      </c>
    </row>
    <row r="1463" spans="2:4" x14ac:dyDescent="0.3">
      <c r="B1463" s="60">
        <v>41733</v>
      </c>
      <c r="C1463" s="61">
        <v>10677.2</v>
      </c>
      <c r="D1463" s="62">
        <f t="shared" si="23"/>
        <v>8.7962131877061221E-3</v>
      </c>
    </row>
    <row r="1464" spans="2:4" x14ac:dyDescent="0.3">
      <c r="B1464" s="60">
        <v>41736</v>
      </c>
      <c r="C1464" s="61">
        <v>10606.2</v>
      </c>
      <c r="D1464" s="62">
        <f t="shared" si="23"/>
        <v>-6.6496834376053643E-3</v>
      </c>
    </row>
    <row r="1465" spans="2:4" x14ac:dyDescent="0.3">
      <c r="B1465" s="60">
        <v>41737</v>
      </c>
      <c r="C1465" s="61">
        <v>10480.5</v>
      </c>
      <c r="D1465" s="62">
        <f t="shared" si="23"/>
        <v>-1.1851558522373774E-2</v>
      </c>
    </row>
    <row r="1466" spans="2:4" x14ac:dyDescent="0.3">
      <c r="B1466" s="60">
        <v>41738</v>
      </c>
      <c r="C1466" s="61">
        <v>10485.200000000001</v>
      </c>
      <c r="D1466" s="62">
        <f t="shared" si="23"/>
        <v>4.4845188683752946E-4</v>
      </c>
    </row>
    <row r="1467" spans="2:4" x14ac:dyDescent="0.3">
      <c r="B1467" s="60">
        <v>41739</v>
      </c>
      <c r="C1467" s="61">
        <v>10336.1</v>
      </c>
      <c r="D1467" s="62">
        <f t="shared" si="23"/>
        <v>-1.4220043489871471E-2</v>
      </c>
    </row>
    <row r="1468" spans="2:4" x14ac:dyDescent="0.3">
      <c r="B1468" s="60">
        <v>41740</v>
      </c>
      <c r="C1468" s="61">
        <v>10205.4</v>
      </c>
      <c r="D1468" s="62">
        <f t="shared" si="23"/>
        <v>-1.2645001499598565E-2</v>
      </c>
    </row>
    <row r="1469" spans="2:4" x14ac:dyDescent="0.3">
      <c r="B1469" s="60">
        <v>41743</v>
      </c>
      <c r="C1469" s="61">
        <v>10188.200000000001</v>
      </c>
      <c r="D1469" s="62">
        <f t="shared" si="23"/>
        <v>-1.6853822486133723E-3</v>
      </c>
    </row>
    <row r="1470" spans="2:4" x14ac:dyDescent="0.3">
      <c r="B1470" s="60">
        <v>41744</v>
      </c>
      <c r="C1470" s="61">
        <v>10103.5</v>
      </c>
      <c r="D1470" s="62">
        <f t="shared" si="23"/>
        <v>-8.3135391923991209E-3</v>
      </c>
    </row>
    <row r="1471" spans="2:4" x14ac:dyDescent="0.3">
      <c r="B1471" s="60">
        <v>41745</v>
      </c>
      <c r="C1471" s="61">
        <v>10267.9</v>
      </c>
      <c r="D1471" s="62">
        <f t="shared" si="23"/>
        <v>1.6271589053298327E-2</v>
      </c>
    </row>
    <row r="1472" spans="2:4" x14ac:dyDescent="0.3">
      <c r="B1472" s="60">
        <v>41746</v>
      </c>
      <c r="C1472" s="61">
        <v>10292.4</v>
      </c>
      <c r="D1472" s="62">
        <f t="shared" si="23"/>
        <v>2.3860769972438379E-3</v>
      </c>
    </row>
    <row r="1473" spans="2:4" x14ac:dyDescent="0.3">
      <c r="B1473" s="60">
        <v>41751</v>
      </c>
      <c r="C1473" s="61">
        <v>10437.799999999999</v>
      </c>
      <c r="D1473" s="62">
        <f t="shared" si="23"/>
        <v>1.4126928607516191E-2</v>
      </c>
    </row>
    <row r="1474" spans="2:4" x14ac:dyDescent="0.3">
      <c r="B1474" s="60">
        <v>41752</v>
      </c>
      <c r="C1474" s="61">
        <v>10424.4</v>
      </c>
      <c r="D1474" s="62">
        <f t="shared" si="23"/>
        <v>-1.2837954358197741E-3</v>
      </c>
    </row>
    <row r="1475" spans="2:4" x14ac:dyDescent="0.3">
      <c r="B1475" s="60">
        <v>41753</v>
      </c>
      <c r="C1475" s="61">
        <v>10462</v>
      </c>
      <c r="D1475" s="62">
        <f t="shared" si="23"/>
        <v>3.6069222209432067E-3</v>
      </c>
    </row>
    <row r="1476" spans="2:4" x14ac:dyDescent="0.3">
      <c r="B1476" s="60">
        <v>41754</v>
      </c>
      <c r="C1476" s="61">
        <v>10306.200000000001</v>
      </c>
      <c r="D1476" s="62">
        <f t="shared" si="23"/>
        <v>-1.4891990059262021E-2</v>
      </c>
    </row>
    <row r="1477" spans="2:4" x14ac:dyDescent="0.3">
      <c r="B1477" s="60">
        <v>41757</v>
      </c>
      <c r="C1477" s="61">
        <v>10320.9</v>
      </c>
      <c r="D1477" s="62">
        <f t="shared" si="23"/>
        <v>1.4263259009139068E-3</v>
      </c>
    </row>
    <row r="1478" spans="2:4" x14ac:dyDescent="0.3">
      <c r="B1478" s="60">
        <v>41758</v>
      </c>
      <c r="C1478" s="61">
        <v>10461</v>
      </c>
      <c r="D1478" s="62">
        <f t="shared" si="23"/>
        <v>1.3574397581606291E-2</v>
      </c>
    </row>
    <row r="1479" spans="2:4" x14ac:dyDescent="0.3">
      <c r="B1479" s="60">
        <v>41759</v>
      </c>
      <c r="C1479" s="61">
        <v>10459</v>
      </c>
      <c r="D1479" s="62">
        <f t="shared" si="23"/>
        <v>-1.911863110601281E-4</v>
      </c>
    </row>
    <row r="1480" spans="2:4" x14ac:dyDescent="0.3">
      <c r="B1480" s="60">
        <v>41761</v>
      </c>
      <c r="C1480" s="61">
        <v>10474.5</v>
      </c>
      <c r="D1480" s="62">
        <f t="shared" si="23"/>
        <v>1.4819772444784397E-3</v>
      </c>
    </row>
    <row r="1481" spans="2:4" x14ac:dyDescent="0.3">
      <c r="B1481" s="60">
        <v>41764</v>
      </c>
      <c r="C1481" s="61">
        <v>10477</v>
      </c>
      <c r="D1481" s="62">
        <f t="shared" si="23"/>
        <v>2.3867487708243831E-4</v>
      </c>
    </row>
    <row r="1482" spans="2:4" x14ac:dyDescent="0.3">
      <c r="B1482" s="60">
        <v>41765</v>
      </c>
      <c r="C1482" s="61">
        <v>10481.4</v>
      </c>
      <c r="D1482" s="62">
        <f t="shared" si="23"/>
        <v>4.1996754796216819E-4</v>
      </c>
    </row>
    <row r="1483" spans="2:4" x14ac:dyDescent="0.3">
      <c r="B1483" s="60">
        <v>41766</v>
      </c>
      <c r="C1483" s="61">
        <v>10413.799999999999</v>
      </c>
      <c r="D1483" s="62">
        <f t="shared" si="23"/>
        <v>-6.449520102276448E-3</v>
      </c>
    </row>
    <row r="1484" spans="2:4" x14ac:dyDescent="0.3">
      <c r="B1484" s="60">
        <v>41767</v>
      </c>
      <c r="C1484" s="61">
        <v>10591.2</v>
      </c>
      <c r="D1484" s="62">
        <f t="shared" si="23"/>
        <v>1.7035088056233216E-2</v>
      </c>
    </row>
    <row r="1485" spans="2:4" x14ac:dyDescent="0.3">
      <c r="B1485" s="60">
        <v>41768</v>
      </c>
      <c r="C1485" s="61">
        <v>10487.2</v>
      </c>
      <c r="D1485" s="62">
        <f t="shared" si="23"/>
        <v>-9.8194727698466648E-3</v>
      </c>
    </row>
    <row r="1486" spans="2:4" x14ac:dyDescent="0.3">
      <c r="B1486" s="60">
        <v>41771</v>
      </c>
      <c r="C1486" s="61">
        <v>10567</v>
      </c>
      <c r="D1486" s="62">
        <f t="shared" si="23"/>
        <v>7.6092760698755878E-3</v>
      </c>
    </row>
    <row r="1487" spans="2:4" x14ac:dyDescent="0.3">
      <c r="B1487" s="60">
        <v>41772</v>
      </c>
      <c r="C1487" s="61">
        <v>10587.2</v>
      </c>
      <c r="D1487" s="62">
        <f t="shared" si="23"/>
        <v>1.9116116210845771E-3</v>
      </c>
    </row>
    <row r="1488" spans="2:4" x14ac:dyDescent="0.3">
      <c r="B1488" s="60">
        <v>41773</v>
      </c>
      <c r="C1488" s="61">
        <v>10613.9</v>
      </c>
      <c r="D1488" s="62">
        <f t="shared" si="23"/>
        <v>2.5219132537402625E-3</v>
      </c>
    </row>
    <row r="1489" spans="2:4" x14ac:dyDescent="0.3">
      <c r="B1489" s="60">
        <v>41774</v>
      </c>
      <c r="C1489" s="61">
        <v>10365</v>
      </c>
      <c r="D1489" s="62">
        <f t="shared" si="23"/>
        <v>-2.3450381104023935E-2</v>
      </c>
    </row>
    <row r="1490" spans="2:4" x14ac:dyDescent="0.3">
      <c r="B1490" s="60">
        <v>41775</v>
      </c>
      <c r="C1490" s="61">
        <v>10478.700000000001</v>
      </c>
      <c r="D1490" s="62">
        <f t="shared" si="23"/>
        <v>1.0969609261939288E-2</v>
      </c>
    </row>
    <row r="1491" spans="2:4" x14ac:dyDescent="0.3">
      <c r="B1491" s="60">
        <v>41778</v>
      </c>
      <c r="C1491" s="61">
        <v>10425.5</v>
      </c>
      <c r="D1491" s="62">
        <f t="shared" si="23"/>
        <v>-5.0769656541365558E-3</v>
      </c>
    </row>
    <row r="1492" spans="2:4" x14ac:dyDescent="0.3">
      <c r="B1492" s="60">
        <v>41779</v>
      </c>
      <c r="C1492" s="61">
        <v>10453.799999999999</v>
      </c>
      <c r="D1492" s="62">
        <f t="shared" si="23"/>
        <v>2.7144981056063762E-3</v>
      </c>
    </row>
    <row r="1493" spans="2:4" x14ac:dyDescent="0.3">
      <c r="B1493" s="60">
        <v>41780</v>
      </c>
      <c r="C1493" s="61">
        <v>10531.4</v>
      </c>
      <c r="D1493" s="62">
        <f t="shared" si="23"/>
        <v>7.4231379976659557E-3</v>
      </c>
    </row>
    <row r="1494" spans="2:4" x14ac:dyDescent="0.3">
      <c r="B1494" s="60">
        <v>41781</v>
      </c>
      <c r="C1494" s="61">
        <v>10520.6</v>
      </c>
      <c r="D1494" s="62">
        <f t="shared" si="23"/>
        <v>-1.0255046812388926E-3</v>
      </c>
    </row>
    <row r="1495" spans="2:4" x14ac:dyDescent="0.3">
      <c r="B1495" s="60">
        <v>41782</v>
      </c>
      <c r="C1495" s="61">
        <v>10558.9</v>
      </c>
      <c r="D1495" s="62">
        <f t="shared" si="23"/>
        <v>3.6404767788908686E-3</v>
      </c>
    </row>
    <row r="1496" spans="2:4" x14ac:dyDescent="0.3">
      <c r="B1496" s="60">
        <v>41785</v>
      </c>
      <c r="C1496" s="61">
        <v>10687.5</v>
      </c>
      <c r="D1496" s="62">
        <f t="shared" si="23"/>
        <v>1.2179298980007422E-2</v>
      </c>
    </row>
    <row r="1497" spans="2:4" x14ac:dyDescent="0.3">
      <c r="B1497" s="60">
        <v>41786</v>
      </c>
      <c r="C1497" s="61">
        <v>10714.2</v>
      </c>
      <c r="D1497" s="62">
        <f t="shared" si="23"/>
        <v>2.4982456140351557E-3</v>
      </c>
    </row>
    <row r="1498" spans="2:4" x14ac:dyDescent="0.3">
      <c r="B1498" s="60">
        <v>41787</v>
      </c>
      <c r="C1498" s="61">
        <v>10757.2</v>
      </c>
      <c r="D1498" s="62">
        <f t="shared" si="23"/>
        <v>4.0133654402568549E-3</v>
      </c>
    </row>
    <row r="1499" spans="2:4" x14ac:dyDescent="0.3">
      <c r="B1499" s="60">
        <v>41788</v>
      </c>
      <c r="C1499" s="61">
        <v>10734.8</v>
      </c>
      <c r="D1499" s="62">
        <f t="shared" si="23"/>
        <v>-2.0823262559031583E-3</v>
      </c>
    </row>
    <row r="1500" spans="2:4" x14ac:dyDescent="0.3">
      <c r="B1500" s="60">
        <v>41789</v>
      </c>
      <c r="C1500" s="61">
        <v>10798.7</v>
      </c>
      <c r="D1500" s="62">
        <f t="shared" si="23"/>
        <v>5.9526027499349271E-3</v>
      </c>
    </row>
    <row r="1501" spans="2:4" x14ac:dyDescent="0.3">
      <c r="B1501" s="60">
        <v>41792</v>
      </c>
      <c r="C1501" s="61">
        <v>10827.4</v>
      </c>
      <c r="D1501" s="62">
        <f t="shared" si="23"/>
        <v>2.657727319029041E-3</v>
      </c>
    </row>
    <row r="1502" spans="2:4" x14ac:dyDescent="0.3">
      <c r="B1502" s="60">
        <v>41793</v>
      </c>
      <c r="C1502" s="61">
        <v>10776.7</v>
      </c>
      <c r="D1502" s="62">
        <f t="shared" si="23"/>
        <v>-4.6825646046141185E-3</v>
      </c>
    </row>
    <row r="1503" spans="2:4" x14ac:dyDescent="0.3">
      <c r="B1503" s="60">
        <v>41794</v>
      </c>
      <c r="C1503" s="61">
        <v>10755.6</v>
      </c>
      <c r="D1503" s="62">
        <f t="shared" ref="D1503:D1566" si="24">(C1503-C1502)/C1502</f>
        <v>-1.9579277515380739E-3</v>
      </c>
    </row>
    <row r="1504" spans="2:4" x14ac:dyDescent="0.3">
      <c r="B1504" s="60">
        <v>41795</v>
      </c>
      <c r="C1504" s="61">
        <v>10876.4</v>
      </c>
      <c r="D1504" s="62">
        <f t="shared" si="24"/>
        <v>1.1231358548105105E-2</v>
      </c>
    </row>
    <row r="1505" spans="2:4" x14ac:dyDescent="0.3">
      <c r="B1505" s="60">
        <v>41796</v>
      </c>
      <c r="C1505" s="61">
        <v>11064.3</v>
      </c>
      <c r="D1505" s="62">
        <f t="shared" si="24"/>
        <v>1.7275936890882981E-2</v>
      </c>
    </row>
    <row r="1506" spans="2:4" x14ac:dyDescent="0.3">
      <c r="B1506" s="60">
        <v>41799</v>
      </c>
      <c r="C1506" s="61">
        <v>11164.1</v>
      </c>
      <c r="D1506" s="62">
        <f t="shared" si="24"/>
        <v>9.0200012653309375E-3</v>
      </c>
    </row>
    <row r="1507" spans="2:4" x14ac:dyDescent="0.3">
      <c r="B1507" s="60">
        <v>41800</v>
      </c>
      <c r="C1507" s="61">
        <v>11153.5</v>
      </c>
      <c r="D1507" s="62">
        <f t="shared" si="24"/>
        <v>-9.494719681837643E-4</v>
      </c>
    </row>
    <row r="1508" spans="2:4" x14ac:dyDescent="0.3">
      <c r="B1508" s="60">
        <v>41801</v>
      </c>
      <c r="C1508" s="61">
        <v>11074.9</v>
      </c>
      <c r="D1508" s="62">
        <f t="shared" si="24"/>
        <v>-7.0471152553010594E-3</v>
      </c>
    </row>
    <row r="1509" spans="2:4" x14ac:dyDescent="0.3">
      <c r="B1509" s="60">
        <v>41802</v>
      </c>
      <c r="C1509" s="61">
        <v>11088.5</v>
      </c>
      <c r="D1509" s="62">
        <f t="shared" si="24"/>
        <v>1.2280020587093665E-3</v>
      </c>
    </row>
    <row r="1510" spans="2:4" x14ac:dyDescent="0.3">
      <c r="B1510" s="60">
        <v>41803</v>
      </c>
      <c r="C1510" s="61">
        <v>11113.7</v>
      </c>
      <c r="D1510" s="62">
        <f t="shared" si="24"/>
        <v>2.2726247914506676E-3</v>
      </c>
    </row>
    <row r="1511" spans="2:4" x14ac:dyDescent="0.3">
      <c r="B1511" s="60">
        <v>41806</v>
      </c>
      <c r="C1511" s="61">
        <v>11008.2</v>
      </c>
      <c r="D1511" s="62">
        <f t="shared" si="24"/>
        <v>-9.4927881803539768E-3</v>
      </c>
    </row>
    <row r="1512" spans="2:4" x14ac:dyDescent="0.3">
      <c r="B1512" s="60">
        <v>41807</v>
      </c>
      <c r="C1512" s="61">
        <v>11058.5</v>
      </c>
      <c r="D1512" s="62">
        <f t="shared" si="24"/>
        <v>4.5693210515796653E-3</v>
      </c>
    </row>
    <row r="1513" spans="2:4" x14ac:dyDescent="0.3">
      <c r="B1513" s="60">
        <v>41808</v>
      </c>
      <c r="C1513" s="61">
        <v>11112.3</v>
      </c>
      <c r="D1513" s="62">
        <f t="shared" si="24"/>
        <v>4.8650359452004589E-3</v>
      </c>
    </row>
    <row r="1514" spans="2:4" x14ac:dyDescent="0.3">
      <c r="B1514" s="60">
        <v>41809</v>
      </c>
      <c r="C1514" s="61">
        <v>11187.8</v>
      </c>
      <c r="D1514" s="62">
        <f t="shared" si="24"/>
        <v>6.794273012787632E-3</v>
      </c>
    </row>
    <row r="1515" spans="2:4" x14ac:dyDescent="0.3">
      <c r="B1515" s="60">
        <v>41810</v>
      </c>
      <c r="C1515" s="61">
        <v>11155.1</v>
      </c>
      <c r="D1515" s="62">
        <f t="shared" si="24"/>
        <v>-2.9228266504584379E-3</v>
      </c>
    </row>
    <row r="1516" spans="2:4" x14ac:dyDescent="0.3">
      <c r="B1516" s="60">
        <v>41813</v>
      </c>
      <c r="C1516" s="61">
        <v>11118.3</v>
      </c>
      <c r="D1516" s="62">
        <f t="shared" si="24"/>
        <v>-3.2989394985254361E-3</v>
      </c>
    </row>
    <row r="1517" spans="2:4" x14ac:dyDescent="0.3">
      <c r="B1517" s="60">
        <v>41814</v>
      </c>
      <c r="C1517" s="61">
        <v>11105.9</v>
      </c>
      <c r="D1517" s="62">
        <f t="shared" si="24"/>
        <v>-1.1152784148655494E-3</v>
      </c>
    </row>
    <row r="1518" spans="2:4" x14ac:dyDescent="0.3">
      <c r="B1518" s="60">
        <v>41815</v>
      </c>
      <c r="C1518" s="61">
        <v>10966.7</v>
      </c>
      <c r="D1518" s="62">
        <f t="shared" si="24"/>
        <v>-1.2533878388964326E-2</v>
      </c>
    </row>
    <row r="1519" spans="2:4" x14ac:dyDescent="0.3">
      <c r="B1519" s="60">
        <v>41816</v>
      </c>
      <c r="C1519" s="61">
        <v>10989</v>
      </c>
      <c r="D1519" s="62">
        <f t="shared" si="24"/>
        <v>2.0334284698222136E-3</v>
      </c>
    </row>
    <row r="1520" spans="2:4" x14ac:dyDescent="0.3">
      <c r="B1520" s="60">
        <v>41817</v>
      </c>
      <c r="C1520" s="61">
        <v>10959.9</v>
      </c>
      <c r="D1520" s="62">
        <f t="shared" si="24"/>
        <v>-2.6481026481026812E-3</v>
      </c>
    </row>
    <row r="1521" spans="2:4" x14ac:dyDescent="0.3">
      <c r="B1521" s="60">
        <v>41820</v>
      </c>
      <c r="C1521" s="61">
        <v>10923.5</v>
      </c>
      <c r="D1521" s="62">
        <f t="shared" si="24"/>
        <v>-3.3211981861148037E-3</v>
      </c>
    </row>
    <row r="1522" spans="2:4" x14ac:dyDescent="0.3">
      <c r="B1522" s="60">
        <v>41821</v>
      </c>
      <c r="C1522" s="61">
        <v>11007.8</v>
      </c>
      <c r="D1522" s="62">
        <f t="shared" si="24"/>
        <v>7.7173067240352703E-3</v>
      </c>
    </row>
    <row r="1523" spans="2:4" x14ac:dyDescent="0.3">
      <c r="B1523" s="60">
        <v>41822</v>
      </c>
      <c r="C1523" s="61">
        <v>11016.2</v>
      </c>
      <c r="D1523" s="62">
        <f t="shared" si="24"/>
        <v>7.630952597250546E-4</v>
      </c>
    </row>
    <row r="1524" spans="2:4" x14ac:dyDescent="0.3">
      <c r="B1524" s="60">
        <v>41823</v>
      </c>
      <c r="C1524" s="61">
        <v>11090</v>
      </c>
      <c r="D1524" s="62">
        <f t="shared" si="24"/>
        <v>6.6992247780540718E-3</v>
      </c>
    </row>
    <row r="1525" spans="2:4" x14ac:dyDescent="0.3">
      <c r="B1525" s="60">
        <v>41824</v>
      </c>
      <c r="C1525" s="61">
        <v>11009.4</v>
      </c>
      <c r="D1525" s="62">
        <f t="shared" si="24"/>
        <v>-7.267808836789934E-3</v>
      </c>
    </row>
    <row r="1526" spans="2:4" x14ac:dyDescent="0.3">
      <c r="B1526" s="60">
        <v>41827</v>
      </c>
      <c r="C1526" s="61">
        <v>10888.5</v>
      </c>
      <c r="D1526" s="62">
        <f t="shared" si="24"/>
        <v>-1.0981524878739954E-2</v>
      </c>
    </row>
    <row r="1527" spans="2:4" x14ac:dyDescent="0.3">
      <c r="B1527" s="60">
        <v>41828</v>
      </c>
      <c r="C1527" s="61">
        <v>10689.1</v>
      </c>
      <c r="D1527" s="62">
        <f t="shared" si="24"/>
        <v>-1.8312898930063794E-2</v>
      </c>
    </row>
    <row r="1528" spans="2:4" x14ac:dyDescent="0.3">
      <c r="B1528" s="60">
        <v>41829</v>
      </c>
      <c r="C1528" s="61">
        <v>10746.9</v>
      </c>
      <c r="D1528" s="62">
        <f t="shared" si="24"/>
        <v>5.4073776089660752E-3</v>
      </c>
    </row>
    <row r="1529" spans="2:4" x14ac:dyDescent="0.3">
      <c r="B1529" s="60">
        <v>41830</v>
      </c>
      <c r="C1529" s="61">
        <v>10533.6</v>
      </c>
      <c r="D1529" s="62">
        <f t="shared" si="24"/>
        <v>-1.984758395444261E-2</v>
      </c>
    </row>
    <row r="1530" spans="2:4" x14ac:dyDescent="0.3">
      <c r="B1530" s="60">
        <v>41831</v>
      </c>
      <c r="C1530" s="61">
        <v>10538.8</v>
      </c>
      <c r="D1530" s="62">
        <f t="shared" si="24"/>
        <v>4.9365838839512683E-4</v>
      </c>
    </row>
    <row r="1531" spans="2:4" x14ac:dyDescent="0.3">
      <c r="B1531" s="60">
        <v>41834</v>
      </c>
      <c r="C1531" s="61">
        <v>10606.3</v>
      </c>
      <c r="D1531" s="62">
        <f t="shared" si="24"/>
        <v>6.4049037841120435E-3</v>
      </c>
    </row>
    <row r="1532" spans="2:4" x14ac:dyDescent="0.3">
      <c r="B1532" s="60">
        <v>41835</v>
      </c>
      <c r="C1532" s="61">
        <v>10475.9</v>
      </c>
      <c r="D1532" s="62">
        <f t="shared" si="24"/>
        <v>-1.2294579636631026E-2</v>
      </c>
    </row>
    <row r="1533" spans="2:4" x14ac:dyDescent="0.3">
      <c r="B1533" s="60">
        <v>41836</v>
      </c>
      <c r="C1533" s="61">
        <v>10668.4</v>
      </c>
      <c r="D1533" s="62">
        <f t="shared" si="24"/>
        <v>1.8375509502763485E-2</v>
      </c>
    </row>
    <row r="1534" spans="2:4" x14ac:dyDescent="0.3">
      <c r="B1534" s="60">
        <v>41837</v>
      </c>
      <c r="C1534" s="61">
        <v>10543.3</v>
      </c>
      <c r="D1534" s="62">
        <f t="shared" si="24"/>
        <v>-1.1726219489333018E-2</v>
      </c>
    </row>
    <row r="1535" spans="2:4" x14ac:dyDescent="0.3">
      <c r="B1535" s="60">
        <v>41838</v>
      </c>
      <c r="C1535" s="61">
        <v>10527</v>
      </c>
      <c r="D1535" s="62">
        <f t="shared" si="24"/>
        <v>-1.5460055200932606E-3</v>
      </c>
    </row>
    <row r="1536" spans="2:4" x14ac:dyDescent="0.3">
      <c r="B1536" s="60">
        <v>41841</v>
      </c>
      <c r="C1536" s="61">
        <v>10482</v>
      </c>
      <c r="D1536" s="62">
        <f t="shared" si="24"/>
        <v>-4.2747221430607012E-3</v>
      </c>
    </row>
    <row r="1537" spans="2:4" x14ac:dyDescent="0.3">
      <c r="B1537" s="60">
        <v>41842</v>
      </c>
      <c r="C1537" s="61">
        <v>10648.9</v>
      </c>
      <c r="D1537" s="62">
        <f t="shared" si="24"/>
        <v>1.5922533867582488E-2</v>
      </c>
    </row>
    <row r="1538" spans="2:4" x14ac:dyDescent="0.3">
      <c r="B1538" s="60">
        <v>41843</v>
      </c>
      <c r="C1538" s="61">
        <v>10659.1</v>
      </c>
      <c r="D1538" s="62">
        <f t="shared" si="24"/>
        <v>9.5784541126320353E-4</v>
      </c>
    </row>
    <row r="1539" spans="2:4" x14ac:dyDescent="0.3">
      <c r="B1539" s="60">
        <v>41844</v>
      </c>
      <c r="C1539" s="61">
        <v>10860.7</v>
      </c>
      <c r="D1539" s="62">
        <f t="shared" si="24"/>
        <v>1.8913416704975126E-2</v>
      </c>
    </row>
    <row r="1540" spans="2:4" x14ac:dyDescent="0.3">
      <c r="B1540" s="60">
        <v>41845</v>
      </c>
      <c r="C1540" s="61">
        <v>10888.1</v>
      </c>
      <c r="D1540" s="62">
        <f t="shared" si="24"/>
        <v>2.5228576426933472E-3</v>
      </c>
    </row>
    <row r="1541" spans="2:4" x14ac:dyDescent="0.3">
      <c r="B1541" s="60">
        <v>41848</v>
      </c>
      <c r="C1541" s="61">
        <v>10879.8</v>
      </c>
      <c r="D1541" s="62">
        <f t="shared" si="24"/>
        <v>-7.6230012582554263E-4</v>
      </c>
    </row>
    <row r="1542" spans="2:4" x14ac:dyDescent="0.3">
      <c r="B1542" s="60">
        <v>41849</v>
      </c>
      <c r="C1542" s="61">
        <v>10901.2</v>
      </c>
      <c r="D1542" s="62">
        <f t="shared" si="24"/>
        <v>1.9669479218369324E-3</v>
      </c>
    </row>
    <row r="1543" spans="2:4" x14ac:dyDescent="0.3">
      <c r="B1543" s="60">
        <v>41850</v>
      </c>
      <c r="C1543" s="61">
        <v>10937.4</v>
      </c>
      <c r="D1543" s="62">
        <f t="shared" si="24"/>
        <v>3.3207353318899669E-3</v>
      </c>
    </row>
    <row r="1544" spans="2:4" x14ac:dyDescent="0.3">
      <c r="B1544" s="60">
        <v>41851</v>
      </c>
      <c r="C1544" s="61">
        <v>10707.2</v>
      </c>
      <c r="D1544" s="62">
        <f t="shared" si="24"/>
        <v>-2.1047049573024567E-2</v>
      </c>
    </row>
    <row r="1545" spans="2:4" x14ac:dyDescent="0.3">
      <c r="B1545" s="60">
        <v>41852</v>
      </c>
      <c r="C1545" s="61">
        <v>10514</v>
      </c>
      <c r="D1545" s="62">
        <f t="shared" si="24"/>
        <v>-1.8043933054393373E-2</v>
      </c>
    </row>
    <row r="1546" spans="2:4" x14ac:dyDescent="0.3">
      <c r="B1546" s="60">
        <v>41855</v>
      </c>
      <c r="C1546" s="61">
        <v>10496.2</v>
      </c>
      <c r="D1546" s="62">
        <f t="shared" si="24"/>
        <v>-1.6929807875213309E-3</v>
      </c>
    </row>
    <row r="1547" spans="2:4" x14ac:dyDescent="0.3">
      <c r="B1547" s="60">
        <v>41856</v>
      </c>
      <c r="C1547" s="61">
        <v>10353.799999999999</v>
      </c>
      <c r="D1547" s="62">
        <f t="shared" si="24"/>
        <v>-1.356681465673305E-2</v>
      </c>
    </row>
    <row r="1548" spans="2:4" x14ac:dyDescent="0.3">
      <c r="B1548" s="60">
        <v>41857</v>
      </c>
      <c r="C1548" s="61">
        <v>10246.200000000001</v>
      </c>
      <c r="D1548" s="62">
        <f t="shared" si="24"/>
        <v>-1.0392319728022422E-2</v>
      </c>
    </row>
    <row r="1549" spans="2:4" x14ac:dyDescent="0.3">
      <c r="B1549" s="60">
        <v>41858</v>
      </c>
      <c r="C1549" s="61">
        <v>10078.6</v>
      </c>
      <c r="D1549" s="62">
        <f t="shared" si="24"/>
        <v>-1.6357283675899392E-2</v>
      </c>
    </row>
    <row r="1550" spans="2:4" x14ac:dyDescent="0.3">
      <c r="B1550" s="60">
        <v>41859</v>
      </c>
      <c r="C1550" s="61">
        <v>10104.799999999999</v>
      </c>
      <c r="D1550" s="62">
        <f t="shared" si="24"/>
        <v>2.5995674002340513E-3</v>
      </c>
    </row>
    <row r="1551" spans="2:4" x14ac:dyDescent="0.3">
      <c r="B1551" s="60">
        <v>41862</v>
      </c>
      <c r="C1551" s="61">
        <v>10193.5</v>
      </c>
      <c r="D1551" s="62">
        <f t="shared" si="24"/>
        <v>8.7780064919642884E-3</v>
      </c>
    </row>
    <row r="1552" spans="2:4" x14ac:dyDescent="0.3">
      <c r="B1552" s="60">
        <v>41863</v>
      </c>
      <c r="C1552" s="61">
        <v>10241.5</v>
      </c>
      <c r="D1552" s="62">
        <f t="shared" si="24"/>
        <v>4.7088831117869231E-3</v>
      </c>
    </row>
    <row r="1553" spans="2:4" x14ac:dyDescent="0.3">
      <c r="B1553" s="60">
        <v>41864</v>
      </c>
      <c r="C1553" s="61">
        <v>10304</v>
      </c>
      <c r="D1553" s="62">
        <f t="shared" si="24"/>
        <v>6.1026216862764245E-3</v>
      </c>
    </row>
    <row r="1554" spans="2:4" x14ac:dyDescent="0.3">
      <c r="B1554" s="60">
        <v>41865</v>
      </c>
      <c r="C1554" s="61">
        <v>10294.799999999999</v>
      </c>
      <c r="D1554" s="62">
        <f t="shared" si="24"/>
        <v>-8.9285714285721352E-4</v>
      </c>
    </row>
    <row r="1555" spans="2:4" x14ac:dyDescent="0.3">
      <c r="B1555" s="60">
        <v>41866</v>
      </c>
      <c r="C1555" s="61">
        <v>10222.200000000001</v>
      </c>
      <c r="D1555" s="62">
        <f t="shared" si="24"/>
        <v>-7.0521039748220994E-3</v>
      </c>
    </row>
    <row r="1556" spans="2:4" x14ac:dyDescent="0.3">
      <c r="B1556" s="60">
        <v>41869</v>
      </c>
      <c r="C1556" s="61">
        <v>10353.4</v>
      </c>
      <c r="D1556" s="62">
        <f t="shared" si="24"/>
        <v>1.2834810510457524E-2</v>
      </c>
    </row>
    <row r="1557" spans="2:4" x14ac:dyDescent="0.3">
      <c r="B1557" s="60">
        <v>41870</v>
      </c>
      <c r="C1557" s="61">
        <v>10386.5</v>
      </c>
      <c r="D1557" s="62">
        <f t="shared" si="24"/>
        <v>3.1970174049104996E-3</v>
      </c>
    </row>
    <row r="1558" spans="2:4" x14ac:dyDescent="0.3">
      <c r="B1558" s="60">
        <v>41871</v>
      </c>
      <c r="C1558" s="61">
        <v>10420.9</v>
      </c>
      <c r="D1558" s="62">
        <f t="shared" si="24"/>
        <v>3.3119915274634993E-3</v>
      </c>
    </row>
    <row r="1559" spans="2:4" x14ac:dyDescent="0.3">
      <c r="B1559" s="60">
        <v>41872</v>
      </c>
      <c r="C1559" s="61">
        <v>10556.4</v>
      </c>
      <c r="D1559" s="62">
        <f t="shared" si="24"/>
        <v>1.3002715696341007E-2</v>
      </c>
    </row>
    <row r="1560" spans="2:4" x14ac:dyDescent="0.3">
      <c r="B1560" s="60">
        <v>41873</v>
      </c>
      <c r="C1560" s="61">
        <v>10500.2</v>
      </c>
      <c r="D1560" s="62">
        <f t="shared" si="24"/>
        <v>-5.3237846235458025E-3</v>
      </c>
    </row>
    <row r="1561" spans="2:4" x14ac:dyDescent="0.3">
      <c r="B1561" s="60">
        <v>41876</v>
      </c>
      <c r="C1561" s="61">
        <v>10690.1</v>
      </c>
      <c r="D1561" s="62">
        <f t="shared" si="24"/>
        <v>1.8085369802479916E-2</v>
      </c>
    </row>
    <row r="1562" spans="2:4" x14ac:dyDescent="0.3">
      <c r="B1562" s="60">
        <v>41877</v>
      </c>
      <c r="C1562" s="61">
        <v>10826.9</v>
      </c>
      <c r="D1562" s="62">
        <f t="shared" si="24"/>
        <v>1.2796886839225009E-2</v>
      </c>
    </row>
    <row r="1563" spans="2:4" x14ac:dyDescent="0.3">
      <c r="B1563" s="60">
        <v>41878</v>
      </c>
      <c r="C1563" s="61">
        <v>10837.4</v>
      </c>
      <c r="D1563" s="62">
        <f t="shared" si="24"/>
        <v>9.6980668520075001E-4</v>
      </c>
    </row>
    <row r="1564" spans="2:4" x14ac:dyDescent="0.3">
      <c r="B1564" s="60">
        <v>41879</v>
      </c>
      <c r="C1564" s="61">
        <v>10722.2</v>
      </c>
      <c r="D1564" s="62">
        <f t="shared" si="24"/>
        <v>-1.0629855869488891E-2</v>
      </c>
    </row>
    <row r="1565" spans="2:4" x14ac:dyDescent="0.3">
      <c r="B1565" s="60">
        <v>41880</v>
      </c>
      <c r="C1565" s="61">
        <v>10728.8</v>
      </c>
      <c r="D1565" s="62">
        <f t="shared" si="24"/>
        <v>6.1554531719223147E-4</v>
      </c>
    </row>
    <row r="1566" spans="2:4" x14ac:dyDescent="0.3">
      <c r="B1566" s="60">
        <v>41883</v>
      </c>
      <c r="C1566" s="61">
        <v>10746.5</v>
      </c>
      <c r="D1566" s="62">
        <f t="shared" si="24"/>
        <v>1.6497651181866311E-3</v>
      </c>
    </row>
    <row r="1567" spans="2:4" x14ac:dyDescent="0.3">
      <c r="B1567" s="60">
        <v>41884</v>
      </c>
      <c r="C1567" s="61">
        <v>10755</v>
      </c>
      <c r="D1567" s="62">
        <f t="shared" ref="D1567:D1630" si="25">(C1567-C1566)/C1566</f>
        <v>7.9095519471455826E-4</v>
      </c>
    </row>
    <row r="1568" spans="2:4" x14ac:dyDescent="0.3">
      <c r="B1568" s="60">
        <v>41885</v>
      </c>
      <c r="C1568" s="61">
        <v>10886.8</v>
      </c>
      <c r="D1568" s="62">
        <f t="shared" si="25"/>
        <v>1.2254765225476454E-2</v>
      </c>
    </row>
    <row r="1569" spans="2:4" x14ac:dyDescent="0.3">
      <c r="B1569" s="60">
        <v>41886</v>
      </c>
      <c r="C1569" s="61">
        <v>11100.1</v>
      </c>
      <c r="D1569" s="62">
        <f t="shared" si="25"/>
        <v>1.959253407796608E-2</v>
      </c>
    </row>
    <row r="1570" spans="2:4" x14ac:dyDescent="0.3">
      <c r="B1570" s="60">
        <v>41887</v>
      </c>
      <c r="C1570" s="61">
        <v>11148.9</v>
      </c>
      <c r="D1570" s="62">
        <f t="shared" si="25"/>
        <v>4.3963567895784067E-3</v>
      </c>
    </row>
    <row r="1571" spans="2:4" x14ac:dyDescent="0.3">
      <c r="B1571" s="60">
        <v>41890</v>
      </c>
      <c r="C1571" s="61">
        <v>11102.6</v>
      </c>
      <c r="D1571" s="62">
        <f t="shared" si="25"/>
        <v>-4.1528760684909965E-3</v>
      </c>
    </row>
    <row r="1572" spans="2:4" x14ac:dyDescent="0.3">
      <c r="B1572" s="60">
        <v>41891</v>
      </c>
      <c r="C1572" s="61">
        <v>10951.6</v>
      </c>
      <c r="D1572" s="62">
        <f t="shared" si="25"/>
        <v>-1.3600417920126817E-2</v>
      </c>
    </row>
    <row r="1573" spans="2:4" x14ac:dyDescent="0.3">
      <c r="B1573" s="60">
        <v>41892</v>
      </c>
      <c r="C1573" s="61">
        <v>10937.8</v>
      </c>
      <c r="D1573" s="62">
        <f t="shared" si="25"/>
        <v>-1.260089849885048E-3</v>
      </c>
    </row>
    <row r="1574" spans="2:4" x14ac:dyDescent="0.3">
      <c r="B1574" s="60">
        <v>41893</v>
      </c>
      <c r="C1574" s="61">
        <v>10886.3</v>
      </c>
      <c r="D1574" s="62">
        <f t="shared" si="25"/>
        <v>-4.70844228272596E-3</v>
      </c>
    </row>
    <row r="1575" spans="2:4" x14ac:dyDescent="0.3">
      <c r="B1575" s="60">
        <v>41894</v>
      </c>
      <c r="C1575" s="61">
        <v>10888.9</v>
      </c>
      <c r="D1575" s="62">
        <f t="shared" si="25"/>
        <v>2.3883229380049825E-4</v>
      </c>
    </row>
    <row r="1576" spans="2:4" x14ac:dyDescent="0.3">
      <c r="B1576" s="60">
        <v>41897</v>
      </c>
      <c r="C1576" s="61">
        <v>10841.3</v>
      </c>
      <c r="D1576" s="62">
        <f t="shared" si="25"/>
        <v>-4.3714241107917573E-3</v>
      </c>
    </row>
    <row r="1577" spans="2:4" x14ac:dyDescent="0.3">
      <c r="B1577" s="60">
        <v>41898</v>
      </c>
      <c r="C1577" s="61">
        <v>10798.7</v>
      </c>
      <c r="D1577" s="62">
        <f t="shared" si="25"/>
        <v>-3.9294180587197613E-3</v>
      </c>
    </row>
    <row r="1578" spans="2:4" x14ac:dyDescent="0.3">
      <c r="B1578" s="60">
        <v>41899</v>
      </c>
      <c r="C1578" s="61">
        <v>10907.4</v>
      </c>
      <c r="D1578" s="62">
        <f t="shared" si="25"/>
        <v>1.0066026466148601E-2</v>
      </c>
    </row>
    <row r="1579" spans="2:4" x14ac:dyDescent="0.3">
      <c r="B1579" s="60">
        <v>41900</v>
      </c>
      <c r="C1579" s="61">
        <v>10991</v>
      </c>
      <c r="D1579" s="62">
        <f t="shared" si="25"/>
        <v>7.6645213341401588E-3</v>
      </c>
    </row>
    <row r="1580" spans="2:4" x14ac:dyDescent="0.3">
      <c r="B1580" s="60">
        <v>41901</v>
      </c>
      <c r="C1580" s="61">
        <v>11001.9</v>
      </c>
      <c r="D1580" s="62">
        <f t="shared" si="25"/>
        <v>9.9172049858972221E-4</v>
      </c>
    </row>
    <row r="1581" spans="2:4" x14ac:dyDescent="0.3">
      <c r="B1581" s="60">
        <v>41904</v>
      </c>
      <c r="C1581" s="61">
        <v>10947.9</v>
      </c>
      <c r="D1581" s="62">
        <f t="shared" si="25"/>
        <v>-4.9082431216426253E-3</v>
      </c>
    </row>
    <row r="1582" spans="2:4" x14ac:dyDescent="0.3">
      <c r="B1582" s="60">
        <v>41905</v>
      </c>
      <c r="C1582" s="61">
        <v>10801.8</v>
      </c>
      <c r="D1582" s="62">
        <f t="shared" si="25"/>
        <v>-1.3345025073301762E-2</v>
      </c>
    </row>
    <row r="1583" spans="2:4" x14ac:dyDescent="0.3">
      <c r="B1583" s="60">
        <v>41906</v>
      </c>
      <c r="C1583" s="61">
        <v>10856.9</v>
      </c>
      <c r="D1583" s="62">
        <f t="shared" si="25"/>
        <v>5.1010016849044014E-3</v>
      </c>
    </row>
    <row r="1584" spans="2:4" x14ac:dyDescent="0.3">
      <c r="B1584" s="60">
        <v>41907</v>
      </c>
      <c r="C1584" s="61">
        <v>10783.1</v>
      </c>
      <c r="D1584" s="62">
        <f t="shared" si="25"/>
        <v>-6.7975204708525709E-3</v>
      </c>
    </row>
    <row r="1585" spans="2:4" x14ac:dyDescent="0.3">
      <c r="B1585" s="60">
        <v>41908</v>
      </c>
      <c r="C1585" s="61">
        <v>10851.4</v>
      </c>
      <c r="D1585" s="62">
        <f t="shared" si="25"/>
        <v>6.3339855885598088E-3</v>
      </c>
    </row>
    <row r="1586" spans="2:4" x14ac:dyDescent="0.3">
      <c r="B1586" s="60">
        <v>41911</v>
      </c>
      <c r="C1586" s="61">
        <v>10686</v>
      </c>
      <c r="D1586" s="62">
        <f t="shared" si="25"/>
        <v>-1.5242272886447798E-2</v>
      </c>
    </row>
    <row r="1587" spans="2:4" x14ac:dyDescent="0.3">
      <c r="B1587" s="60">
        <v>41912</v>
      </c>
      <c r="C1587" s="61">
        <v>10825.5</v>
      </c>
      <c r="D1587" s="62">
        <f t="shared" si="25"/>
        <v>1.3054463784390792E-2</v>
      </c>
    </row>
    <row r="1588" spans="2:4" x14ac:dyDescent="0.3">
      <c r="B1588" s="60">
        <v>41913</v>
      </c>
      <c r="C1588" s="61">
        <v>10753.2</v>
      </c>
      <c r="D1588" s="62">
        <f t="shared" si="25"/>
        <v>-6.6786753498682995E-3</v>
      </c>
    </row>
    <row r="1589" spans="2:4" x14ac:dyDescent="0.3">
      <c r="B1589" s="60">
        <v>41914</v>
      </c>
      <c r="C1589" s="61">
        <v>10418.1</v>
      </c>
      <c r="D1589" s="62">
        <f t="shared" si="25"/>
        <v>-3.1162816649927497E-2</v>
      </c>
    </row>
    <row r="1590" spans="2:4" x14ac:dyDescent="0.3">
      <c r="B1590" s="60">
        <v>41915</v>
      </c>
      <c r="C1590" s="61">
        <v>10567.6</v>
      </c>
      <c r="D1590" s="62">
        <f t="shared" si="25"/>
        <v>1.4350025436499938E-2</v>
      </c>
    </row>
    <row r="1591" spans="2:4" x14ac:dyDescent="0.3">
      <c r="B1591" s="60">
        <v>41918</v>
      </c>
      <c r="C1591" s="61">
        <v>10645.7</v>
      </c>
      <c r="D1591" s="62">
        <f t="shared" si="25"/>
        <v>7.3905144025133767E-3</v>
      </c>
    </row>
    <row r="1592" spans="2:4" x14ac:dyDescent="0.3">
      <c r="B1592" s="60">
        <v>41919</v>
      </c>
      <c r="C1592" s="61">
        <v>10430.700000000001</v>
      </c>
      <c r="D1592" s="62">
        <f t="shared" si="25"/>
        <v>-2.0195947659618435E-2</v>
      </c>
    </row>
    <row r="1593" spans="2:4" x14ac:dyDescent="0.3">
      <c r="B1593" s="60">
        <v>41920</v>
      </c>
      <c r="C1593" s="61">
        <v>10339</v>
      </c>
      <c r="D1593" s="62">
        <f t="shared" si="25"/>
        <v>-8.7913562848131697E-3</v>
      </c>
    </row>
    <row r="1594" spans="2:4" x14ac:dyDescent="0.3">
      <c r="B1594" s="60">
        <v>41921</v>
      </c>
      <c r="C1594" s="61">
        <v>10273.700000000001</v>
      </c>
      <c r="D1594" s="62">
        <f t="shared" si="25"/>
        <v>-6.3158912854240521E-3</v>
      </c>
    </row>
    <row r="1595" spans="2:4" x14ac:dyDescent="0.3">
      <c r="B1595" s="60">
        <v>41922</v>
      </c>
      <c r="C1595" s="61">
        <v>10150.5</v>
      </c>
      <c r="D1595" s="62">
        <f t="shared" si="25"/>
        <v>-1.1991784848691388E-2</v>
      </c>
    </row>
    <row r="1596" spans="2:4" x14ac:dyDescent="0.3">
      <c r="B1596" s="60">
        <v>41925</v>
      </c>
      <c r="C1596" s="61">
        <v>10187.299999999999</v>
      </c>
      <c r="D1596" s="62">
        <f t="shared" si="25"/>
        <v>3.6254371705826583E-3</v>
      </c>
    </row>
    <row r="1597" spans="2:4" x14ac:dyDescent="0.3">
      <c r="B1597" s="60">
        <v>41926</v>
      </c>
      <c r="C1597" s="61">
        <v>10204.9</v>
      </c>
      <c r="D1597" s="62">
        <f t="shared" si="25"/>
        <v>1.7276412788472279E-3</v>
      </c>
    </row>
    <row r="1598" spans="2:4" x14ac:dyDescent="0.3">
      <c r="B1598" s="60">
        <v>41927</v>
      </c>
      <c r="C1598" s="61">
        <v>9838.5</v>
      </c>
      <c r="D1598" s="62">
        <f t="shared" si="25"/>
        <v>-3.5904320473497994E-2</v>
      </c>
    </row>
    <row r="1599" spans="2:4" x14ac:dyDescent="0.3">
      <c r="B1599" s="60">
        <v>41928</v>
      </c>
      <c r="C1599" s="61">
        <v>9669.7000000000007</v>
      </c>
      <c r="D1599" s="62">
        <f t="shared" si="25"/>
        <v>-1.7157086954312069E-2</v>
      </c>
    </row>
    <row r="1600" spans="2:4" x14ac:dyDescent="0.3">
      <c r="B1600" s="60">
        <v>41929</v>
      </c>
      <c r="C1600" s="61">
        <v>9956.7999999999993</v>
      </c>
      <c r="D1600" s="62">
        <f t="shared" si="25"/>
        <v>2.9690683268353571E-2</v>
      </c>
    </row>
    <row r="1601" spans="2:4" x14ac:dyDescent="0.3">
      <c r="B1601" s="60">
        <v>41932</v>
      </c>
      <c r="C1601" s="61">
        <v>9915.2000000000007</v>
      </c>
      <c r="D1601" s="62">
        <f t="shared" si="25"/>
        <v>-4.1780491724247295E-3</v>
      </c>
    </row>
    <row r="1602" spans="2:4" x14ac:dyDescent="0.3">
      <c r="B1602" s="60">
        <v>41933</v>
      </c>
      <c r="C1602" s="61">
        <v>10152.1</v>
      </c>
      <c r="D1602" s="62">
        <f t="shared" si="25"/>
        <v>2.3892609327093715E-2</v>
      </c>
    </row>
    <row r="1603" spans="2:4" x14ac:dyDescent="0.3">
      <c r="B1603" s="60">
        <v>41934</v>
      </c>
      <c r="C1603" s="61">
        <v>10249.9</v>
      </c>
      <c r="D1603" s="62">
        <f t="shared" si="25"/>
        <v>9.6334748475684108E-3</v>
      </c>
    </row>
    <row r="1604" spans="2:4" x14ac:dyDescent="0.3">
      <c r="B1604" s="60">
        <v>41935</v>
      </c>
      <c r="C1604" s="61">
        <v>10333.700000000001</v>
      </c>
      <c r="D1604" s="62">
        <f t="shared" si="25"/>
        <v>8.1756895189222419E-3</v>
      </c>
    </row>
    <row r="1605" spans="2:4" x14ac:dyDescent="0.3">
      <c r="B1605" s="60">
        <v>41936</v>
      </c>
      <c r="C1605" s="61">
        <v>10339.299999999999</v>
      </c>
      <c r="D1605" s="62">
        <f t="shared" si="25"/>
        <v>5.4191625458437391E-4</v>
      </c>
    </row>
    <row r="1606" spans="2:4" x14ac:dyDescent="0.3">
      <c r="B1606" s="60">
        <v>41939</v>
      </c>
      <c r="C1606" s="61">
        <v>10195.200000000001</v>
      </c>
      <c r="D1606" s="62">
        <f t="shared" si="25"/>
        <v>-1.3937113731103514E-2</v>
      </c>
    </row>
    <row r="1607" spans="2:4" x14ac:dyDescent="0.3">
      <c r="B1607" s="60">
        <v>41940</v>
      </c>
      <c r="C1607" s="61">
        <v>10394.799999999999</v>
      </c>
      <c r="D1607" s="62">
        <f t="shared" si="25"/>
        <v>1.9577840552416681E-2</v>
      </c>
    </row>
    <row r="1608" spans="2:4" x14ac:dyDescent="0.3">
      <c r="B1608" s="60">
        <v>41941</v>
      </c>
      <c r="C1608" s="61">
        <v>10247.799999999999</v>
      </c>
      <c r="D1608" s="62">
        <f t="shared" si="25"/>
        <v>-1.4141686227729251E-2</v>
      </c>
    </row>
    <row r="1609" spans="2:4" x14ac:dyDescent="0.3">
      <c r="B1609" s="60">
        <v>41942</v>
      </c>
      <c r="C1609" s="61">
        <v>10263.700000000001</v>
      </c>
      <c r="D1609" s="62">
        <f t="shared" si="25"/>
        <v>1.5515525283476899E-3</v>
      </c>
    </row>
    <row r="1610" spans="2:4" x14ac:dyDescent="0.3">
      <c r="B1610" s="60">
        <v>41943</v>
      </c>
      <c r="C1610" s="61">
        <v>10477.799999999999</v>
      </c>
      <c r="D1610" s="62">
        <f t="shared" si="25"/>
        <v>2.0859923809152501E-2</v>
      </c>
    </row>
    <row r="1611" spans="2:4" x14ac:dyDescent="0.3">
      <c r="B1611" s="60">
        <v>41946</v>
      </c>
      <c r="C1611" s="61">
        <v>10374.4</v>
      </c>
      <c r="D1611" s="62">
        <f t="shared" si="25"/>
        <v>-9.8684838420278718E-3</v>
      </c>
    </row>
    <row r="1612" spans="2:4" x14ac:dyDescent="0.3">
      <c r="B1612" s="60">
        <v>41947</v>
      </c>
      <c r="C1612" s="61">
        <v>10154.4</v>
      </c>
      <c r="D1612" s="62">
        <f t="shared" si="25"/>
        <v>-2.1206045650832821E-2</v>
      </c>
    </row>
    <row r="1613" spans="2:4" x14ac:dyDescent="0.3">
      <c r="B1613" s="60">
        <v>41948</v>
      </c>
      <c r="C1613" s="61">
        <v>10276.9</v>
      </c>
      <c r="D1613" s="62">
        <f t="shared" si="25"/>
        <v>1.2063735917434808E-2</v>
      </c>
    </row>
    <row r="1614" spans="2:4" x14ac:dyDescent="0.3">
      <c r="B1614" s="60">
        <v>41949</v>
      </c>
      <c r="C1614" s="61">
        <v>10261.799999999999</v>
      </c>
      <c r="D1614" s="62">
        <f t="shared" si="25"/>
        <v>-1.4693146766048481E-3</v>
      </c>
    </row>
    <row r="1615" spans="2:4" x14ac:dyDescent="0.3">
      <c r="B1615" s="60">
        <v>41950</v>
      </c>
      <c r="C1615" s="61">
        <v>10126.299999999999</v>
      </c>
      <c r="D1615" s="62">
        <f t="shared" si="25"/>
        <v>-1.3204311134498822E-2</v>
      </c>
    </row>
    <row r="1616" spans="2:4" x14ac:dyDescent="0.3">
      <c r="B1616" s="60">
        <v>41953</v>
      </c>
      <c r="C1616" s="61">
        <v>10273</v>
      </c>
      <c r="D1616" s="62">
        <f t="shared" si="25"/>
        <v>1.4487028825928595E-2</v>
      </c>
    </row>
    <row r="1617" spans="2:4" x14ac:dyDescent="0.3">
      <c r="B1617" s="60">
        <v>41954</v>
      </c>
      <c r="C1617" s="61">
        <v>10338.799999999999</v>
      </c>
      <c r="D1617" s="62">
        <f t="shared" si="25"/>
        <v>6.4051396865569231E-3</v>
      </c>
    </row>
    <row r="1618" spans="2:4" x14ac:dyDescent="0.3">
      <c r="B1618" s="60">
        <v>41955</v>
      </c>
      <c r="C1618" s="61">
        <v>10157.299999999999</v>
      </c>
      <c r="D1618" s="62">
        <f t="shared" si="25"/>
        <v>-1.7555228846674664E-2</v>
      </c>
    </row>
    <row r="1619" spans="2:4" x14ac:dyDescent="0.3">
      <c r="B1619" s="60">
        <v>41956</v>
      </c>
      <c r="C1619" s="61">
        <v>10140.4</v>
      </c>
      <c r="D1619" s="62">
        <f t="shared" si="25"/>
        <v>-1.6638279857835879E-3</v>
      </c>
    </row>
    <row r="1620" spans="2:4" x14ac:dyDescent="0.3">
      <c r="B1620" s="60">
        <v>41957</v>
      </c>
      <c r="C1620" s="61">
        <v>10148</v>
      </c>
      <c r="D1620" s="62">
        <f t="shared" si="25"/>
        <v>7.4947733817210015E-4</v>
      </c>
    </row>
    <row r="1621" spans="2:4" x14ac:dyDescent="0.3">
      <c r="B1621" s="60">
        <v>41960</v>
      </c>
      <c r="C1621" s="61">
        <v>10309</v>
      </c>
      <c r="D1621" s="62">
        <f t="shared" si="25"/>
        <v>1.5865195112337405E-2</v>
      </c>
    </row>
    <row r="1622" spans="2:4" x14ac:dyDescent="0.3">
      <c r="B1622" s="60">
        <v>41961</v>
      </c>
      <c r="C1622" s="61">
        <v>10432.9</v>
      </c>
      <c r="D1622" s="62">
        <f t="shared" si="25"/>
        <v>1.2018624502861543E-2</v>
      </c>
    </row>
    <row r="1623" spans="2:4" x14ac:dyDescent="0.3">
      <c r="B1623" s="60">
        <v>41962</v>
      </c>
      <c r="C1623" s="61">
        <v>10376.799999999999</v>
      </c>
      <c r="D1623" s="62">
        <f t="shared" si="25"/>
        <v>-5.3772201401336506E-3</v>
      </c>
    </row>
    <row r="1624" spans="2:4" x14ac:dyDescent="0.3">
      <c r="B1624" s="60">
        <v>41963</v>
      </c>
      <c r="C1624" s="61">
        <v>10209.200000000001</v>
      </c>
      <c r="D1624" s="62">
        <f t="shared" si="25"/>
        <v>-1.6151414694317957E-2</v>
      </c>
    </row>
    <row r="1625" spans="2:4" x14ac:dyDescent="0.3">
      <c r="B1625" s="60">
        <v>41964</v>
      </c>
      <c r="C1625" s="61">
        <v>10520.8</v>
      </c>
      <c r="D1625" s="62">
        <f t="shared" si="25"/>
        <v>3.052149042040498E-2</v>
      </c>
    </row>
    <row r="1626" spans="2:4" x14ac:dyDescent="0.3">
      <c r="B1626" s="60">
        <v>41967</v>
      </c>
      <c r="C1626" s="61">
        <v>10642.5</v>
      </c>
      <c r="D1626" s="62">
        <f t="shared" si="25"/>
        <v>1.156756140217481E-2</v>
      </c>
    </row>
    <row r="1627" spans="2:4" x14ac:dyDescent="0.3">
      <c r="B1627" s="60">
        <v>41968</v>
      </c>
      <c r="C1627" s="61">
        <v>10699.6</v>
      </c>
      <c r="D1627" s="62">
        <f t="shared" si="25"/>
        <v>5.3652807141179575E-3</v>
      </c>
    </row>
    <row r="1628" spans="2:4" x14ac:dyDescent="0.3">
      <c r="B1628" s="60">
        <v>41969</v>
      </c>
      <c r="C1628" s="61">
        <v>10647</v>
      </c>
      <c r="D1628" s="62">
        <f t="shared" si="25"/>
        <v>-4.916071628845972E-3</v>
      </c>
    </row>
    <row r="1629" spans="2:4" x14ac:dyDescent="0.3">
      <c r="B1629" s="60">
        <v>41970</v>
      </c>
      <c r="C1629" s="61">
        <v>10727.6</v>
      </c>
      <c r="D1629" s="62">
        <f t="shared" si="25"/>
        <v>7.570207570207604E-3</v>
      </c>
    </row>
    <row r="1630" spans="2:4" x14ac:dyDescent="0.3">
      <c r="B1630" s="60">
        <v>41971</v>
      </c>
      <c r="C1630" s="61">
        <v>10770.7</v>
      </c>
      <c r="D1630" s="62">
        <f t="shared" si="25"/>
        <v>4.0176740370633096E-3</v>
      </c>
    </row>
    <row r="1631" spans="2:4" x14ac:dyDescent="0.3">
      <c r="B1631" s="60">
        <v>41974</v>
      </c>
      <c r="C1631" s="61">
        <v>10672.8</v>
      </c>
      <c r="D1631" s="62">
        <f t="shared" ref="D1631:D1693" si="26">(C1631-C1630)/C1630</f>
        <v>-9.0894742217313123E-3</v>
      </c>
    </row>
    <row r="1632" spans="2:4" x14ac:dyDescent="0.3">
      <c r="B1632" s="60">
        <v>41975</v>
      </c>
      <c r="C1632" s="61">
        <v>10749.2</v>
      </c>
      <c r="D1632" s="62">
        <f t="shared" si="26"/>
        <v>7.1583839292408231E-3</v>
      </c>
    </row>
    <row r="1633" spans="2:4" x14ac:dyDescent="0.3">
      <c r="B1633" s="60">
        <v>41976</v>
      </c>
      <c r="C1633" s="61">
        <v>10875.9</v>
      </c>
      <c r="D1633" s="62">
        <f t="shared" si="26"/>
        <v>1.1786923678041053E-2</v>
      </c>
    </row>
    <row r="1634" spans="2:4" x14ac:dyDescent="0.3">
      <c r="B1634" s="60">
        <v>41977</v>
      </c>
      <c r="C1634" s="61">
        <v>10619.9</v>
      </c>
      <c r="D1634" s="62">
        <f t="shared" si="26"/>
        <v>-2.3538281889314908E-2</v>
      </c>
    </row>
    <row r="1635" spans="2:4" x14ac:dyDescent="0.3">
      <c r="B1635" s="60">
        <v>41978</v>
      </c>
      <c r="C1635" s="61">
        <v>10900.7</v>
      </c>
      <c r="D1635" s="62">
        <f t="shared" si="26"/>
        <v>2.6440926939048495E-2</v>
      </c>
    </row>
    <row r="1636" spans="2:4" x14ac:dyDescent="0.3">
      <c r="B1636" s="60">
        <v>41981</v>
      </c>
      <c r="C1636" s="61">
        <v>10805.2</v>
      </c>
      <c r="D1636" s="62">
        <f t="shared" si="26"/>
        <v>-8.7609052629647639E-3</v>
      </c>
    </row>
    <row r="1637" spans="2:4" x14ac:dyDescent="0.3">
      <c r="B1637" s="60">
        <v>41982</v>
      </c>
      <c r="C1637" s="61">
        <v>10461.6</v>
      </c>
      <c r="D1637" s="62">
        <f t="shared" si="26"/>
        <v>-3.1799503942546214E-2</v>
      </c>
    </row>
    <row r="1638" spans="2:4" x14ac:dyDescent="0.3">
      <c r="B1638" s="60">
        <v>41983</v>
      </c>
      <c r="C1638" s="61">
        <v>10396.9</v>
      </c>
      <c r="D1638" s="62">
        <f t="shared" si="26"/>
        <v>-6.1845224439856933E-3</v>
      </c>
    </row>
    <row r="1639" spans="2:4" x14ac:dyDescent="0.3">
      <c r="B1639" s="60">
        <v>41984</v>
      </c>
      <c r="C1639" s="61">
        <v>10431.799999999999</v>
      </c>
      <c r="D1639" s="62">
        <f t="shared" si="26"/>
        <v>3.3567698063845606E-3</v>
      </c>
    </row>
    <row r="1640" spans="2:4" x14ac:dyDescent="0.3">
      <c r="B1640" s="60">
        <v>41985</v>
      </c>
      <c r="C1640" s="61">
        <v>10145</v>
      </c>
      <c r="D1640" s="62">
        <f t="shared" si="26"/>
        <v>-2.749285837535222E-2</v>
      </c>
    </row>
    <row r="1641" spans="2:4" x14ac:dyDescent="0.3">
      <c r="B1641" s="60">
        <v>41988</v>
      </c>
      <c r="C1641" s="61">
        <v>9903.9</v>
      </c>
      <c r="D1641" s="62">
        <f t="shared" si="26"/>
        <v>-2.3765401675702354E-2</v>
      </c>
    </row>
    <row r="1642" spans="2:4" x14ac:dyDescent="0.3">
      <c r="B1642" s="60">
        <v>41989</v>
      </c>
      <c r="C1642" s="61">
        <v>10081.9</v>
      </c>
      <c r="D1642" s="62">
        <f t="shared" si="26"/>
        <v>1.7972717818233223E-2</v>
      </c>
    </row>
    <row r="1643" spans="2:4" x14ac:dyDescent="0.3">
      <c r="B1643" s="60">
        <v>41990</v>
      </c>
      <c r="C1643" s="61">
        <v>10049.5</v>
      </c>
      <c r="D1643" s="62">
        <f t="shared" si="26"/>
        <v>-3.2136799611184041E-3</v>
      </c>
    </row>
    <row r="1644" spans="2:4" x14ac:dyDescent="0.3">
      <c r="B1644" s="60">
        <v>41991</v>
      </c>
      <c r="C1644" s="61">
        <v>10391.299999999999</v>
      </c>
      <c r="D1644" s="62">
        <f t="shared" si="26"/>
        <v>3.4011642370267103E-2</v>
      </c>
    </row>
    <row r="1645" spans="2:4" x14ac:dyDescent="0.3">
      <c r="B1645" s="60">
        <v>41992</v>
      </c>
      <c r="C1645" s="61">
        <v>10363.6</v>
      </c>
      <c r="D1645" s="62">
        <f t="shared" si="26"/>
        <v>-2.6656914919210217E-3</v>
      </c>
    </row>
    <row r="1646" spans="2:4" x14ac:dyDescent="0.3">
      <c r="B1646" s="60">
        <v>41995</v>
      </c>
      <c r="C1646" s="61">
        <v>10371</v>
      </c>
      <c r="D1646" s="62">
        <f t="shared" si="26"/>
        <v>7.1403759311432669E-4</v>
      </c>
    </row>
    <row r="1647" spans="2:4" x14ac:dyDescent="0.3">
      <c r="B1647" s="60">
        <v>41996</v>
      </c>
      <c r="C1647" s="61">
        <v>10477.700000000001</v>
      </c>
      <c r="D1647" s="62">
        <f t="shared" si="26"/>
        <v>1.0288303924404659E-2</v>
      </c>
    </row>
    <row r="1648" spans="2:4" x14ac:dyDescent="0.3">
      <c r="B1648" s="60">
        <v>41997</v>
      </c>
      <c r="C1648" s="61">
        <v>10481.799999999999</v>
      </c>
      <c r="D1648" s="62">
        <f t="shared" si="26"/>
        <v>3.9130725254574427E-4</v>
      </c>
    </row>
    <row r="1649" spans="2:4" x14ac:dyDescent="0.3">
      <c r="B1649" s="60">
        <v>42002</v>
      </c>
      <c r="C1649" s="61">
        <v>10394.200000000001</v>
      </c>
      <c r="D1649" s="62">
        <f t="shared" si="26"/>
        <v>-8.3573432044113174E-3</v>
      </c>
    </row>
    <row r="1650" spans="2:4" x14ac:dyDescent="0.3">
      <c r="B1650" s="60">
        <v>42003</v>
      </c>
      <c r="C1650" s="61">
        <v>10279.200000000001</v>
      </c>
      <c r="D1650" s="62">
        <f t="shared" si="26"/>
        <v>-1.1063862538723518E-2</v>
      </c>
    </row>
    <row r="1651" spans="2:4" x14ac:dyDescent="0.3">
      <c r="B1651" s="60">
        <v>42004</v>
      </c>
      <c r="C1651" s="61">
        <v>10279.5</v>
      </c>
      <c r="D1651" s="62">
        <f t="shared" si="26"/>
        <v>2.9185150595306288E-5</v>
      </c>
    </row>
    <row r="1652" spans="2:4" x14ac:dyDescent="0.3">
      <c r="B1652" s="60">
        <v>42006</v>
      </c>
      <c r="C1652" s="61">
        <v>10350.799999999999</v>
      </c>
      <c r="D1652" s="62">
        <f t="shared" si="26"/>
        <v>6.9361350260225959E-3</v>
      </c>
    </row>
    <row r="1653" spans="2:4" x14ac:dyDescent="0.3">
      <c r="B1653" s="60">
        <v>42009</v>
      </c>
      <c r="C1653" s="61">
        <v>9993.2999999999993</v>
      </c>
      <c r="D1653" s="62">
        <f t="shared" si="26"/>
        <v>-3.4538393167677865E-2</v>
      </c>
    </row>
    <row r="1654" spans="2:4" x14ac:dyDescent="0.3">
      <c r="B1654" s="60">
        <v>42010</v>
      </c>
      <c r="C1654" s="61">
        <v>9871.1</v>
      </c>
      <c r="D1654" s="62">
        <f t="shared" si="26"/>
        <v>-1.222819288923568E-2</v>
      </c>
    </row>
    <row r="1655" spans="2:4" x14ac:dyDescent="0.3">
      <c r="B1655" s="60">
        <v>42011</v>
      </c>
      <c r="C1655" s="61">
        <v>9891.4</v>
      </c>
      <c r="D1655" s="62">
        <f t="shared" si="26"/>
        <v>2.0565083931881221E-3</v>
      </c>
    </row>
    <row r="1656" spans="2:4" x14ac:dyDescent="0.3">
      <c r="B1656" s="60">
        <v>42012</v>
      </c>
      <c r="C1656" s="61">
        <v>10115</v>
      </c>
      <c r="D1656" s="62">
        <f t="shared" si="26"/>
        <v>2.2605495683118707E-2</v>
      </c>
    </row>
    <row r="1657" spans="2:4" x14ac:dyDescent="0.3">
      <c r="B1657" s="60">
        <v>42013</v>
      </c>
      <c r="C1657" s="61">
        <v>9719</v>
      </c>
      <c r="D1657" s="62">
        <f t="shared" si="26"/>
        <v>-3.9149777558082056E-2</v>
      </c>
    </row>
    <row r="1658" spans="2:4" x14ac:dyDescent="0.3">
      <c r="B1658" s="60">
        <v>42016</v>
      </c>
      <c r="C1658" s="61">
        <v>9797.5</v>
      </c>
      <c r="D1658" s="62">
        <f t="shared" si="26"/>
        <v>8.0769626504784437E-3</v>
      </c>
    </row>
    <row r="1659" spans="2:4" x14ac:dyDescent="0.3">
      <c r="B1659" s="60">
        <v>42017</v>
      </c>
      <c r="C1659" s="61">
        <v>9966</v>
      </c>
      <c r="D1659" s="62">
        <f t="shared" si="26"/>
        <v>1.7198264863485583E-2</v>
      </c>
    </row>
    <row r="1660" spans="2:4" x14ac:dyDescent="0.3">
      <c r="B1660" s="60">
        <v>42018</v>
      </c>
      <c r="C1660" s="61">
        <v>9846</v>
      </c>
      <c r="D1660" s="62">
        <f t="shared" si="26"/>
        <v>-1.2040939193257074E-2</v>
      </c>
    </row>
    <row r="1661" spans="2:4" x14ac:dyDescent="0.3">
      <c r="B1661" s="60">
        <v>42019</v>
      </c>
      <c r="C1661" s="61">
        <v>9982.5</v>
      </c>
      <c r="D1661" s="62">
        <f t="shared" si="26"/>
        <v>1.3863497867154174E-2</v>
      </c>
    </row>
    <row r="1662" spans="2:4" x14ac:dyDescent="0.3">
      <c r="B1662" s="60">
        <v>42020</v>
      </c>
      <c r="C1662" s="61">
        <v>10038.9</v>
      </c>
      <c r="D1662" s="62">
        <f t="shared" si="26"/>
        <v>5.6498873027798283E-3</v>
      </c>
    </row>
    <row r="1663" spans="2:4" x14ac:dyDescent="0.3">
      <c r="B1663" s="60">
        <v>42023</v>
      </c>
      <c r="C1663" s="61">
        <v>10157.5</v>
      </c>
      <c r="D1663" s="62">
        <f t="shared" si="26"/>
        <v>1.1814043371285735E-2</v>
      </c>
    </row>
    <row r="1664" spans="2:4" x14ac:dyDescent="0.3">
      <c r="B1664" s="60">
        <v>42024</v>
      </c>
      <c r="C1664" s="61">
        <v>10283.9</v>
      </c>
      <c r="D1664" s="62">
        <f t="shared" si="26"/>
        <v>1.2444006891459476E-2</v>
      </c>
    </row>
    <row r="1665" spans="2:4" x14ac:dyDescent="0.3">
      <c r="B1665" s="60">
        <v>42025</v>
      </c>
      <c r="C1665" s="61">
        <v>10335.299999999999</v>
      </c>
      <c r="D1665" s="62">
        <f t="shared" si="26"/>
        <v>4.9981038322037003E-3</v>
      </c>
    </row>
    <row r="1666" spans="2:4" x14ac:dyDescent="0.3">
      <c r="B1666" s="60">
        <v>42026</v>
      </c>
      <c r="C1666" s="61">
        <v>10510.6</v>
      </c>
      <c r="D1666" s="62">
        <f t="shared" si="26"/>
        <v>1.6961288012926679E-2</v>
      </c>
    </row>
    <row r="1667" spans="2:4" x14ac:dyDescent="0.3">
      <c r="B1667" s="60">
        <v>42027</v>
      </c>
      <c r="C1667" s="61">
        <v>10581.5</v>
      </c>
      <c r="D1667" s="62">
        <f t="shared" si="26"/>
        <v>6.7455711377085639E-3</v>
      </c>
    </row>
    <row r="1668" spans="2:4" x14ac:dyDescent="0.3">
      <c r="B1668" s="60">
        <v>42030</v>
      </c>
      <c r="C1668" s="61">
        <v>10696.1</v>
      </c>
      <c r="D1668" s="62">
        <f t="shared" si="26"/>
        <v>1.083022255823847E-2</v>
      </c>
    </row>
    <row r="1669" spans="2:4" x14ac:dyDescent="0.3">
      <c r="B1669" s="60">
        <v>42031</v>
      </c>
      <c r="C1669" s="61">
        <v>10598.9</v>
      </c>
      <c r="D1669" s="62">
        <f t="shared" si="26"/>
        <v>-9.087424388328524E-3</v>
      </c>
    </row>
    <row r="1670" spans="2:4" x14ac:dyDescent="0.3">
      <c r="B1670" s="60">
        <v>42032</v>
      </c>
      <c r="C1670" s="61">
        <v>10456.9</v>
      </c>
      <c r="D1670" s="62">
        <f t="shared" si="26"/>
        <v>-1.3397616733812E-2</v>
      </c>
    </row>
    <row r="1671" spans="2:4" x14ac:dyDescent="0.3">
      <c r="B1671" s="60">
        <v>42033</v>
      </c>
      <c r="C1671" s="61">
        <v>10507.6</v>
      </c>
      <c r="D1671" s="62">
        <f t="shared" si="26"/>
        <v>4.8484732568926476E-3</v>
      </c>
    </row>
    <row r="1672" spans="2:4" x14ac:dyDescent="0.3">
      <c r="B1672" s="60">
        <v>42034</v>
      </c>
      <c r="C1672" s="61">
        <v>10403.299999999999</v>
      </c>
      <c r="D1672" s="62">
        <f t="shared" si="26"/>
        <v>-9.926148692375146E-3</v>
      </c>
    </row>
    <row r="1673" spans="2:4" x14ac:dyDescent="0.3">
      <c r="B1673" s="60">
        <v>42037</v>
      </c>
      <c r="C1673" s="61">
        <v>10328.1</v>
      </c>
      <c r="D1673" s="62">
        <f t="shared" si="26"/>
        <v>-7.228475579863977E-3</v>
      </c>
    </row>
    <row r="1674" spans="2:4" x14ac:dyDescent="0.3">
      <c r="B1674" s="60">
        <v>42038</v>
      </c>
      <c r="C1674" s="61">
        <v>10598.2</v>
      </c>
      <c r="D1674" s="62">
        <f t="shared" si="26"/>
        <v>2.6151954376894139E-2</v>
      </c>
    </row>
    <row r="1675" spans="2:4" x14ac:dyDescent="0.3">
      <c r="B1675" s="60">
        <v>42039</v>
      </c>
      <c r="C1675" s="61">
        <v>10577.8</v>
      </c>
      <c r="D1675" s="62">
        <f t="shared" si="26"/>
        <v>-1.9248551640846042E-3</v>
      </c>
    </row>
    <row r="1676" spans="2:4" x14ac:dyDescent="0.3">
      <c r="B1676" s="60">
        <v>42040</v>
      </c>
      <c r="C1676" s="61">
        <v>10535.5</v>
      </c>
      <c r="D1676" s="62">
        <f t="shared" si="26"/>
        <v>-3.9989411786949345E-3</v>
      </c>
    </row>
    <row r="1677" spans="2:4" x14ac:dyDescent="0.3">
      <c r="B1677" s="60">
        <v>42041</v>
      </c>
      <c r="C1677" s="61">
        <v>10573.1</v>
      </c>
      <c r="D1677" s="62">
        <f t="shared" si="26"/>
        <v>3.5688861468369192E-3</v>
      </c>
    </row>
    <row r="1678" spans="2:4" x14ac:dyDescent="0.3">
      <c r="B1678" s="60">
        <v>42044</v>
      </c>
      <c r="C1678" s="61">
        <v>10364.9</v>
      </c>
      <c r="D1678" s="62">
        <f t="shared" si="26"/>
        <v>-1.9691481211754427E-2</v>
      </c>
    </row>
    <row r="1679" spans="2:4" x14ac:dyDescent="0.3">
      <c r="B1679" s="60">
        <v>42045</v>
      </c>
      <c r="C1679" s="61">
        <v>10500.1</v>
      </c>
      <c r="D1679" s="62">
        <f t="shared" si="26"/>
        <v>1.3044023579581157E-2</v>
      </c>
    </row>
    <row r="1680" spans="2:4" x14ac:dyDescent="0.3">
      <c r="B1680" s="60">
        <v>42046</v>
      </c>
      <c r="C1680" s="61">
        <v>10364.799999999999</v>
      </c>
      <c r="D1680" s="62">
        <f t="shared" si="26"/>
        <v>-1.2885591565794715E-2</v>
      </c>
    </row>
    <row r="1681" spans="2:4" x14ac:dyDescent="0.3">
      <c r="B1681" s="60">
        <v>42047</v>
      </c>
      <c r="C1681" s="61">
        <v>10562.2</v>
      </c>
      <c r="D1681" s="62">
        <f t="shared" si="26"/>
        <v>1.9045230009262261E-2</v>
      </c>
    </row>
    <row r="1682" spans="2:4" x14ac:dyDescent="0.3">
      <c r="B1682" s="60">
        <v>42048</v>
      </c>
      <c r="C1682" s="61">
        <v>10739.5</v>
      </c>
      <c r="D1682" s="62">
        <f t="shared" si="26"/>
        <v>1.6786275586525463E-2</v>
      </c>
    </row>
    <row r="1683" spans="2:4" x14ac:dyDescent="0.3">
      <c r="B1683" s="60">
        <v>42051</v>
      </c>
      <c r="C1683" s="61">
        <v>10689.5</v>
      </c>
      <c r="D1683" s="62">
        <f t="shared" si="26"/>
        <v>-4.6557102285953722E-3</v>
      </c>
    </row>
    <row r="1684" spans="2:4" x14ac:dyDescent="0.3">
      <c r="B1684" s="60">
        <v>42052</v>
      </c>
      <c r="C1684" s="61">
        <v>10698</v>
      </c>
      <c r="D1684" s="62">
        <f t="shared" si="26"/>
        <v>7.9517283315402962E-4</v>
      </c>
    </row>
    <row r="1685" spans="2:4" x14ac:dyDescent="0.3">
      <c r="B1685" s="60">
        <v>42053</v>
      </c>
      <c r="C1685" s="61">
        <v>10805.3</v>
      </c>
      <c r="D1685" s="62">
        <f t="shared" si="26"/>
        <v>1.0029912133108925E-2</v>
      </c>
    </row>
    <row r="1686" spans="2:4" x14ac:dyDescent="0.3">
      <c r="B1686" s="60">
        <v>42054</v>
      </c>
      <c r="C1686" s="61">
        <v>10910.4</v>
      </c>
      <c r="D1686" s="62">
        <f t="shared" si="26"/>
        <v>9.7267081894996318E-3</v>
      </c>
    </row>
    <row r="1687" spans="2:4" x14ac:dyDescent="0.3">
      <c r="B1687" s="60">
        <v>42055</v>
      </c>
      <c r="C1687" s="61">
        <v>10879.3</v>
      </c>
      <c r="D1687" s="62">
        <f t="shared" si="26"/>
        <v>-2.8504912743804412E-3</v>
      </c>
    </row>
    <row r="1688" spans="2:4" x14ac:dyDescent="0.3">
      <c r="B1688" s="60">
        <v>42058</v>
      </c>
      <c r="C1688" s="61">
        <v>10990.1</v>
      </c>
      <c r="D1688" s="62">
        <f t="shared" si="26"/>
        <v>1.0184478780804014E-2</v>
      </c>
    </row>
    <row r="1689" spans="2:4" x14ac:dyDescent="0.3">
      <c r="B1689" s="60">
        <v>42059</v>
      </c>
      <c r="C1689" s="61">
        <v>11064.5</v>
      </c>
      <c r="D1689" s="62">
        <f t="shared" si="26"/>
        <v>6.7697291198441905E-3</v>
      </c>
    </row>
    <row r="1690" spans="2:4" x14ac:dyDescent="0.3">
      <c r="B1690" s="60">
        <v>42060</v>
      </c>
      <c r="C1690" s="61">
        <v>11049.5</v>
      </c>
      <c r="D1690" s="62">
        <f t="shared" si="26"/>
        <v>-1.3556871074156085E-3</v>
      </c>
    </row>
    <row r="1691" spans="2:4" x14ac:dyDescent="0.3">
      <c r="B1691" s="60">
        <v>42061</v>
      </c>
      <c r="C1691" s="61">
        <v>11139.5</v>
      </c>
      <c r="D1691" s="62">
        <f t="shared" si="26"/>
        <v>8.1451649395900272E-3</v>
      </c>
    </row>
    <row r="1692" spans="2:4" x14ac:dyDescent="0.3">
      <c r="B1692" s="202">
        <v>42062</v>
      </c>
      <c r="C1692" s="61">
        <v>11178.3</v>
      </c>
      <c r="D1692" s="62">
        <f t="shared" si="26"/>
        <v>3.4831006777682368E-3</v>
      </c>
    </row>
    <row r="1693" spans="2:4" x14ac:dyDescent="0.3">
      <c r="B1693" s="63">
        <v>42065</v>
      </c>
      <c r="C1693" s="64">
        <v>11178.5</v>
      </c>
      <c r="D1693" s="62">
        <f t="shared" si="26"/>
        <v>1.7891808235664423E-5</v>
      </c>
    </row>
    <row r="1694" spans="2:4" x14ac:dyDescent="0.3">
      <c r="B1694" s="63">
        <v>42066</v>
      </c>
      <c r="C1694" s="64">
        <v>11014.7</v>
      </c>
      <c r="D1694" s="62">
        <f t="shared" ref="D1694:D1699" si="27">(C1694-C1693)/C1693</f>
        <v>-1.4653128773985712E-2</v>
      </c>
    </row>
    <row r="1695" spans="2:4" x14ac:dyDescent="0.3">
      <c r="B1695" s="63">
        <v>42067</v>
      </c>
      <c r="C1695" s="64">
        <v>11051.3</v>
      </c>
      <c r="D1695" s="62">
        <f t="shared" si="27"/>
        <v>3.3228322151305566E-3</v>
      </c>
    </row>
    <row r="1696" spans="2:4" x14ac:dyDescent="0.3">
      <c r="B1696" s="63">
        <v>42068</v>
      </c>
      <c r="C1696" s="64">
        <v>11124.4</v>
      </c>
      <c r="D1696" s="62">
        <f t="shared" si="27"/>
        <v>6.6146064263933081E-3</v>
      </c>
    </row>
    <row r="1697" spans="2:4" x14ac:dyDescent="0.3">
      <c r="B1697" s="63">
        <v>42069</v>
      </c>
      <c r="C1697" s="64">
        <v>11091.9</v>
      </c>
      <c r="D1697" s="62">
        <f t="shared" si="27"/>
        <v>-2.9215058789687533E-3</v>
      </c>
    </row>
    <row r="1698" spans="2:4" x14ac:dyDescent="0.3">
      <c r="B1698" s="63">
        <v>42072</v>
      </c>
      <c r="C1698" s="64">
        <v>11054.2</v>
      </c>
      <c r="D1698" s="62">
        <f t="shared" si="27"/>
        <v>-3.3988766577411362E-3</v>
      </c>
    </row>
    <row r="1699" spans="2:4" x14ac:dyDescent="0.3">
      <c r="B1699" s="63">
        <v>42073</v>
      </c>
      <c r="C1699" s="64">
        <v>10902.2</v>
      </c>
      <c r="D1699" s="62">
        <f t="shared" si="27"/>
        <v>-1.3750429700928154E-2</v>
      </c>
    </row>
    <row r="1700" spans="2:4" x14ac:dyDescent="0.3">
      <c r="B1700" s="63">
        <v>42074</v>
      </c>
      <c r="C1700" s="64">
        <v>11021.8</v>
      </c>
      <c r="D1700" s="62">
        <f t="shared" ref="D1700:D1763" si="28">(C1700-C1699)/C1699</f>
        <v>1.0970262882720785E-2</v>
      </c>
    </row>
    <row r="1701" spans="2:4" x14ac:dyDescent="0.3">
      <c r="B1701" s="63">
        <v>42075</v>
      </c>
      <c r="C1701" s="64">
        <v>11011.8</v>
      </c>
      <c r="D1701" s="62">
        <f t="shared" si="28"/>
        <v>-9.0729281968462505E-4</v>
      </c>
    </row>
    <row r="1702" spans="2:4" x14ac:dyDescent="0.3">
      <c r="B1702" s="63">
        <v>42076</v>
      </c>
      <c r="C1702" s="64">
        <v>11033.8</v>
      </c>
      <c r="D1702" s="62">
        <f t="shared" si="28"/>
        <v>1.9978568444759259E-3</v>
      </c>
    </row>
    <row r="1703" spans="2:4" x14ac:dyDescent="0.3">
      <c r="B1703" s="63">
        <v>42079</v>
      </c>
      <c r="C1703" s="64">
        <v>11114.7</v>
      </c>
      <c r="D1703" s="62">
        <f t="shared" si="28"/>
        <v>7.3320161685005584E-3</v>
      </c>
    </row>
    <row r="1704" spans="2:4" x14ac:dyDescent="0.3">
      <c r="B1704" s="63">
        <v>42080</v>
      </c>
      <c r="C1704" s="64">
        <v>11028.1</v>
      </c>
      <c r="D1704" s="62">
        <f t="shared" si="28"/>
        <v>-7.7914833508776985E-3</v>
      </c>
    </row>
    <row r="1705" spans="2:4" x14ac:dyDescent="0.3">
      <c r="B1705" s="63">
        <v>42081</v>
      </c>
      <c r="C1705" s="64">
        <v>11050</v>
      </c>
      <c r="D1705" s="62">
        <f t="shared" si="28"/>
        <v>1.9858361821165601E-3</v>
      </c>
    </row>
    <row r="1706" spans="2:4" x14ac:dyDescent="0.3">
      <c r="B1706" s="63">
        <v>42082</v>
      </c>
      <c r="C1706" s="64">
        <v>11091</v>
      </c>
      <c r="D1706" s="62">
        <f t="shared" si="28"/>
        <v>3.7104072398190047E-3</v>
      </c>
    </row>
    <row r="1707" spans="2:4" x14ac:dyDescent="0.3">
      <c r="B1707" s="63">
        <v>42083</v>
      </c>
      <c r="C1707" s="64">
        <v>11419.6</v>
      </c>
      <c r="D1707" s="62">
        <f t="shared" si="28"/>
        <v>2.9627626003065583E-2</v>
      </c>
    </row>
    <row r="1708" spans="2:4" x14ac:dyDescent="0.3">
      <c r="B1708" s="63">
        <v>42086</v>
      </c>
      <c r="C1708" s="64">
        <v>11452.8</v>
      </c>
      <c r="D1708" s="62">
        <f t="shared" si="28"/>
        <v>2.9072822165398882E-3</v>
      </c>
    </row>
    <row r="1709" spans="2:4" x14ac:dyDescent="0.3">
      <c r="B1709" s="63">
        <v>42087</v>
      </c>
      <c r="C1709" s="64">
        <v>11579.3</v>
      </c>
      <c r="D1709" s="62">
        <f t="shared" si="28"/>
        <v>1.1045333892148646E-2</v>
      </c>
    </row>
    <row r="1710" spans="2:4" x14ac:dyDescent="0.3">
      <c r="B1710" s="63">
        <v>42088</v>
      </c>
      <c r="C1710" s="64">
        <v>11464.7</v>
      </c>
      <c r="D1710" s="62">
        <f t="shared" si="28"/>
        <v>-9.8969713195096905E-3</v>
      </c>
    </row>
    <row r="1711" spans="2:4" x14ac:dyDescent="0.3">
      <c r="B1711" s="63">
        <v>42089</v>
      </c>
      <c r="C1711" s="64">
        <v>11453.8</v>
      </c>
      <c r="D1711" s="62">
        <f t="shared" si="28"/>
        <v>-9.5074445907886423E-4</v>
      </c>
    </row>
    <row r="1712" spans="2:4" x14ac:dyDescent="0.3">
      <c r="B1712" s="63">
        <v>42090</v>
      </c>
      <c r="C1712" s="64">
        <v>11427.4</v>
      </c>
      <c r="D1712" s="62">
        <f t="shared" si="28"/>
        <v>-2.3049119069653424E-3</v>
      </c>
    </row>
    <row r="1713" spans="2:4" x14ac:dyDescent="0.3">
      <c r="B1713" s="63">
        <v>42093</v>
      </c>
      <c r="C1713" s="64">
        <v>11529.1</v>
      </c>
      <c r="D1713" s="62">
        <f t="shared" si="28"/>
        <v>8.8996622153771406E-3</v>
      </c>
    </row>
    <row r="1714" spans="2:4" x14ac:dyDescent="0.3">
      <c r="B1714" s="63">
        <v>42094</v>
      </c>
      <c r="C1714" s="64">
        <v>11521.1</v>
      </c>
      <c r="D1714" s="62">
        <f t="shared" si="28"/>
        <v>-6.9389631454319937E-4</v>
      </c>
    </row>
    <row r="1715" spans="2:4" x14ac:dyDescent="0.3">
      <c r="B1715" s="63">
        <v>42095</v>
      </c>
      <c r="C1715" s="64">
        <v>11569.8</v>
      </c>
      <c r="D1715" s="62">
        <f t="shared" si="28"/>
        <v>4.227026933192048E-3</v>
      </c>
    </row>
    <row r="1716" spans="2:4" x14ac:dyDescent="0.3">
      <c r="B1716" s="63">
        <v>42096</v>
      </c>
      <c r="C1716" s="64">
        <v>11634</v>
      </c>
      <c r="D1716" s="62">
        <f t="shared" si="28"/>
        <v>5.5489291085412656E-3</v>
      </c>
    </row>
    <row r="1717" spans="2:4" x14ac:dyDescent="0.3">
      <c r="B1717" s="63">
        <v>42101</v>
      </c>
      <c r="C1717" s="64">
        <v>11730.5</v>
      </c>
      <c r="D1717" s="62">
        <f t="shared" si="28"/>
        <v>8.2946536015128074E-3</v>
      </c>
    </row>
    <row r="1718" spans="2:4" x14ac:dyDescent="0.3">
      <c r="B1718" s="63">
        <v>42102</v>
      </c>
      <c r="C1718" s="64">
        <v>11655.5</v>
      </c>
      <c r="D1718" s="62">
        <f t="shared" si="28"/>
        <v>-6.3935893610673035E-3</v>
      </c>
    </row>
    <row r="1719" spans="2:4" x14ac:dyDescent="0.3">
      <c r="B1719" s="63">
        <v>42103</v>
      </c>
      <c r="C1719" s="64">
        <v>11734.6</v>
      </c>
      <c r="D1719" s="62">
        <f t="shared" si="28"/>
        <v>6.7864956458324709E-3</v>
      </c>
    </row>
    <row r="1720" spans="2:4" x14ac:dyDescent="0.3">
      <c r="B1720" s="63">
        <v>42104</v>
      </c>
      <c r="C1720" s="64">
        <v>11749.3</v>
      </c>
      <c r="D1720" s="62">
        <f t="shared" si="28"/>
        <v>1.2527056738192105E-3</v>
      </c>
    </row>
    <row r="1721" spans="2:4" x14ac:dyDescent="0.3">
      <c r="B1721" s="63">
        <v>42107</v>
      </c>
      <c r="C1721" s="64">
        <v>11866.4</v>
      </c>
      <c r="D1721" s="62">
        <f t="shared" si="28"/>
        <v>9.9665511987948527E-3</v>
      </c>
    </row>
    <row r="1722" spans="2:4" x14ac:dyDescent="0.3">
      <c r="B1722" s="63">
        <v>42108</v>
      </c>
      <c r="C1722" s="64">
        <v>11704.7</v>
      </c>
      <c r="D1722" s="62">
        <f t="shared" si="28"/>
        <v>-1.3626710712600191E-2</v>
      </c>
    </row>
    <row r="1723" spans="2:4" x14ac:dyDescent="0.3">
      <c r="B1723" s="63">
        <v>42109</v>
      </c>
      <c r="C1723" s="64">
        <v>11778.4</v>
      </c>
      <c r="D1723" s="62">
        <f t="shared" si="28"/>
        <v>6.2966158893435036E-3</v>
      </c>
    </row>
    <row r="1724" spans="2:4" x14ac:dyDescent="0.3">
      <c r="B1724" s="63">
        <v>42110</v>
      </c>
      <c r="C1724" s="64">
        <v>11611.7</v>
      </c>
      <c r="D1724" s="62">
        <f t="shared" si="28"/>
        <v>-1.4153025877878058E-2</v>
      </c>
    </row>
    <row r="1725" spans="2:4" x14ac:dyDescent="0.3">
      <c r="B1725" s="63">
        <v>42111</v>
      </c>
      <c r="C1725" s="64">
        <v>11359.4</v>
      </c>
      <c r="D1725" s="62">
        <f t="shared" si="28"/>
        <v>-2.1728084604321594E-2</v>
      </c>
    </row>
    <row r="1726" spans="2:4" x14ac:dyDescent="0.3">
      <c r="B1726" s="63">
        <v>42114</v>
      </c>
      <c r="C1726" s="64">
        <v>11384.6</v>
      </c>
      <c r="D1726" s="62">
        <f t="shared" si="28"/>
        <v>2.2184270295966977E-3</v>
      </c>
    </row>
    <row r="1727" spans="2:4" x14ac:dyDescent="0.3">
      <c r="B1727" s="63">
        <v>42115</v>
      </c>
      <c r="C1727" s="64">
        <v>11422.3</v>
      </c>
      <c r="D1727" s="62">
        <f t="shared" si="28"/>
        <v>3.3114909614741761E-3</v>
      </c>
    </row>
    <row r="1728" spans="2:4" x14ac:dyDescent="0.3">
      <c r="B1728" s="63">
        <v>42116</v>
      </c>
      <c r="C1728" s="64">
        <v>11399.2</v>
      </c>
      <c r="D1728" s="62">
        <f t="shared" si="28"/>
        <v>-2.0223597699236184E-3</v>
      </c>
    </row>
    <row r="1729" spans="2:4" x14ac:dyDescent="0.3">
      <c r="B1729" s="63">
        <v>42117</v>
      </c>
      <c r="C1729" s="64">
        <v>11425.8</v>
      </c>
      <c r="D1729" s="62">
        <f t="shared" si="28"/>
        <v>2.3334970875147857E-3</v>
      </c>
    </row>
    <row r="1730" spans="2:4" x14ac:dyDescent="0.3">
      <c r="B1730" s="63">
        <v>42118</v>
      </c>
      <c r="C1730" s="64">
        <v>11505.4</v>
      </c>
      <c r="D1730" s="62">
        <f t="shared" si="28"/>
        <v>6.9666894221849119E-3</v>
      </c>
    </row>
    <row r="1731" spans="2:4" x14ac:dyDescent="0.3">
      <c r="B1731" s="63">
        <v>42121</v>
      </c>
      <c r="C1731" s="64">
        <v>11640.2</v>
      </c>
      <c r="D1731" s="62">
        <f t="shared" si="28"/>
        <v>1.1716237592782616E-2</v>
      </c>
    </row>
    <row r="1732" spans="2:4" x14ac:dyDescent="0.3">
      <c r="B1732" s="63">
        <v>42122</v>
      </c>
      <c r="C1732" s="64">
        <v>11607.7</v>
      </c>
      <c r="D1732" s="62">
        <f t="shared" si="28"/>
        <v>-2.7920482465937009E-3</v>
      </c>
    </row>
    <row r="1733" spans="2:4" x14ac:dyDescent="0.3">
      <c r="B1733" s="63">
        <v>42123</v>
      </c>
      <c r="C1733" s="64">
        <v>11378.9</v>
      </c>
      <c r="D1733" s="62">
        <f t="shared" si="28"/>
        <v>-1.9711053869414363E-2</v>
      </c>
    </row>
    <row r="1734" spans="2:4" x14ac:dyDescent="0.3">
      <c r="B1734" s="63">
        <v>42124</v>
      </c>
      <c r="C1734" s="64">
        <v>11385</v>
      </c>
      <c r="D1734" s="62">
        <f t="shared" si="28"/>
        <v>5.3607993742807859E-4</v>
      </c>
    </row>
    <row r="1735" spans="2:4" x14ac:dyDescent="0.3">
      <c r="B1735" s="63">
        <v>42128</v>
      </c>
      <c r="C1735" s="64">
        <v>11429.1</v>
      </c>
      <c r="D1735" s="62">
        <f t="shared" si="28"/>
        <v>3.8735177865612969E-3</v>
      </c>
    </row>
    <row r="1736" spans="2:4" x14ac:dyDescent="0.3">
      <c r="B1736" s="63">
        <v>42129</v>
      </c>
      <c r="C1736" s="64">
        <v>11115.6</v>
      </c>
      <c r="D1736" s="62">
        <f t="shared" si="28"/>
        <v>-2.7429981363361944E-2</v>
      </c>
    </row>
    <row r="1737" spans="2:4" x14ac:dyDescent="0.3">
      <c r="B1737" s="63">
        <v>42130</v>
      </c>
      <c r="C1737" s="64">
        <v>11163.6</v>
      </c>
      <c r="D1737" s="62">
        <f t="shared" si="28"/>
        <v>4.3182554248083769E-3</v>
      </c>
    </row>
    <row r="1738" spans="2:4" x14ac:dyDescent="0.3">
      <c r="B1738" s="63">
        <v>42131</v>
      </c>
      <c r="C1738" s="64">
        <v>11180.3</v>
      </c>
      <c r="D1738" s="62">
        <f t="shared" si="28"/>
        <v>1.4959332115087344E-3</v>
      </c>
    </row>
    <row r="1739" spans="2:4" x14ac:dyDescent="0.3">
      <c r="B1739" s="63">
        <v>42132</v>
      </c>
      <c r="C1739" s="64">
        <v>11424.7</v>
      </c>
      <c r="D1739" s="62">
        <f t="shared" si="28"/>
        <v>2.1859878536354255E-2</v>
      </c>
    </row>
    <row r="1740" spans="2:4" x14ac:dyDescent="0.3">
      <c r="B1740" s="63">
        <v>42135</v>
      </c>
      <c r="C1740" s="64">
        <v>11445.8</v>
      </c>
      <c r="D1740" s="62">
        <f t="shared" si="28"/>
        <v>1.8468756291192367E-3</v>
      </c>
    </row>
    <row r="1741" spans="2:4" x14ac:dyDescent="0.3">
      <c r="B1741" s="63">
        <v>42136</v>
      </c>
      <c r="C1741" s="64">
        <v>11322.6</v>
      </c>
      <c r="D1741" s="62">
        <f t="shared" si="28"/>
        <v>-1.07637736112809E-2</v>
      </c>
    </row>
    <row r="1742" spans="2:4" x14ac:dyDescent="0.3">
      <c r="B1742" s="63">
        <v>42137</v>
      </c>
      <c r="C1742" s="64">
        <v>11324.6</v>
      </c>
      <c r="D1742" s="62">
        <f t="shared" si="28"/>
        <v>1.7663787469309169E-4</v>
      </c>
    </row>
    <row r="1743" spans="2:4" x14ac:dyDescent="0.3">
      <c r="B1743" s="63">
        <v>42138</v>
      </c>
      <c r="C1743" s="64">
        <v>11398.7</v>
      </c>
      <c r="D1743" s="62">
        <f t="shared" si="28"/>
        <v>6.5432774667538249E-3</v>
      </c>
    </row>
    <row r="1744" spans="2:4" x14ac:dyDescent="0.3">
      <c r="B1744" s="63">
        <v>42139</v>
      </c>
      <c r="C1744" s="64">
        <v>11317.3</v>
      </c>
      <c r="D1744" s="62">
        <f t="shared" si="28"/>
        <v>-7.1411652205954582E-3</v>
      </c>
    </row>
    <row r="1745" spans="2:4" x14ac:dyDescent="0.3">
      <c r="B1745" s="63">
        <v>42142</v>
      </c>
      <c r="C1745" s="64">
        <v>11345</v>
      </c>
      <c r="D1745" s="62">
        <f t="shared" si="28"/>
        <v>2.4475802532406784E-3</v>
      </c>
    </row>
    <row r="1746" spans="2:4" x14ac:dyDescent="0.3">
      <c r="B1746" s="63">
        <v>42143</v>
      </c>
      <c r="C1746" s="64">
        <v>11497.7</v>
      </c>
      <c r="D1746" s="62">
        <f t="shared" si="28"/>
        <v>1.3459673865138891E-2</v>
      </c>
    </row>
    <row r="1747" spans="2:4" x14ac:dyDescent="0.3">
      <c r="B1747" s="63">
        <v>42144</v>
      </c>
      <c r="C1747" s="64">
        <v>11574.1</v>
      </c>
      <c r="D1747" s="62">
        <f t="shared" si="28"/>
        <v>6.6448072223139962E-3</v>
      </c>
    </row>
    <row r="1748" spans="2:4" x14ac:dyDescent="0.3">
      <c r="B1748" s="63">
        <v>42145</v>
      </c>
      <c r="C1748" s="64">
        <v>11595.4</v>
      </c>
      <c r="D1748" s="62">
        <f t="shared" si="28"/>
        <v>1.840315877692371E-3</v>
      </c>
    </row>
    <row r="1749" spans="2:4" x14ac:dyDescent="0.3">
      <c r="B1749" s="63">
        <v>42146</v>
      </c>
      <c r="C1749" s="64">
        <v>11554.2</v>
      </c>
      <c r="D1749" s="62">
        <f t="shared" si="28"/>
        <v>-3.5531331390033041E-3</v>
      </c>
    </row>
    <row r="1750" spans="2:4" x14ac:dyDescent="0.3">
      <c r="B1750" s="63">
        <v>42149</v>
      </c>
      <c r="C1750" s="64">
        <v>11322.3</v>
      </c>
      <c r="D1750" s="62">
        <f t="shared" si="28"/>
        <v>-2.0070623669315179E-2</v>
      </c>
    </row>
    <row r="1751" spans="2:4" x14ac:dyDescent="0.3">
      <c r="B1751" s="63">
        <v>42150</v>
      </c>
      <c r="C1751" s="64">
        <v>11240.3</v>
      </c>
      <c r="D1751" s="62">
        <f t="shared" si="28"/>
        <v>-7.2423447532745117E-3</v>
      </c>
    </row>
    <row r="1752" spans="2:4" x14ac:dyDescent="0.3">
      <c r="B1752" s="63">
        <v>42151</v>
      </c>
      <c r="C1752" s="64">
        <v>11431.1</v>
      </c>
      <c r="D1752" s="62">
        <f t="shared" si="28"/>
        <v>1.6974635908294362E-2</v>
      </c>
    </row>
    <row r="1753" spans="2:4" x14ac:dyDescent="0.3">
      <c r="B1753" s="63">
        <v>42152</v>
      </c>
      <c r="C1753" s="64">
        <v>11382.8</v>
      </c>
      <c r="D1753" s="62">
        <f t="shared" si="28"/>
        <v>-4.2253151490233738E-3</v>
      </c>
    </row>
    <row r="1754" spans="2:4" x14ac:dyDescent="0.3">
      <c r="B1754" s="63">
        <v>42153</v>
      </c>
      <c r="C1754" s="64">
        <v>11217.6</v>
      </c>
      <c r="D1754" s="62">
        <f t="shared" si="28"/>
        <v>-1.4513125065888789E-2</v>
      </c>
    </row>
    <row r="1755" spans="2:4" x14ac:dyDescent="0.3">
      <c r="B1755" s="63">
        <v>42156</v>
      </c>
      <c r="C1755" s="64">
        <v>11238.1</v>
      </c>
      <c r="D1755" s="62">
        <f t="shared" si="28"/>
        <v>1.827485380116959E-3</v>
      </c>
    </row>
    <row r="1756" spans="2:4" x14ac:dyDescent="0.3">
      <c r="B1756" s="63">
        <v>42157</v>
      </c>
      <c r="C1756" s="64">
        <v>11271.4</v>
      </c>
      <c r="D1756" s="62">
        <f t="shared" si="28"/>
        <v>2.9631343376548768E-3</v>
      </c>
    </row>
    <row r="1757" spans="2:4" x14ac:dyDescent="0.3">
      <c r="B1757" s="63">
        <v>42158</v>
      </c>
      <c r="C1757" s="64">
        <v>11267.6</v>
      </c>
      <c r="D1757" s="62">
        <f t="shared" si="28"/>
        <v>-3.371364692939007E-4</v>
      </c>
    </row>
    <row r="1758" spans="2:4" x14ac:dyDescent="0.3">
      <c r="B1758" s="63">
        <v>42159</v>
      </c>
      <c r="C1758" s="64">
        <v>11146.1</v>
      </c>
      <c r="D1758" s="62">
        <f t="shared" si="28"/>
        <v>-1.0783130391565195E-2</v>
      </c>
    </row>
    <row r="1759" spans="2:4" x14ac:dyDescent="0.3">
      <c r="B1759" s="63">
        <v>42160</v>
      </c>
      <c r="C1759" s="64">
        <v>11062</v>
      </c>
      <c r="D1759" s="62">
        <f t="shared" si="28"/>
        <v>-7.5452400391168538E-3</v>
      </c>
    </row>
    <row r="1760" spans="2:4" x14ac:dyDescent="0.3">
      <c r="B1760" s="63">
        <v>42163</v>
      </c>
      <c r="C1760" s="64">
        <v>10917.3</v>
      </c>
      <c r="D1760" s="62">
        <f t="shared" si="28"/>
        <v>-1.3080817212077447E-2</v>
      </c>
    </row>
    <row r="1761" spans="2:4" x14ac:dyDescent="0.3">
      <c r="B1761" s="63">
        <v>42164</v>
      </c>
      <c r="C1761" s="64">
        <v>10938.1</v>
      </c>
      <c r="D1761" s="62">
        <f t="shared" si="28"/>
        <v>1.9052329788501821E-3</v>
      </c>
    </row>
    <row r="1762" spans="2:4" x14ac:dyDescent="0.3">
      <c r="B1762" s="63">
        <v>42165</v>
      </c>
      <c r="C1762" s="64">
        <v>11097.5</v>
      </c>
      <c r="D1762" s="62">
        <f t="shared" si="28"/>
        <v>1.4572914857242084E-2</v>
      </c>
    </row>
    <row r="1763" spans="2:4" x14ac:dyDescent="0.3">
      <c r="B1763" s="63">
        <v>42166</v>
      </c>
      <c r="C1763" s="64">
        <v>11156.7</v>
      </c>
      <c r="D1763" s="62">
        <f t="shared" si="28"/>
        <v>5.3345348051363579E-3</v>
      </c>
    </row>
    <row r="1764" spans="2:4" x14ac:dyDescent="0.3">
      <c r="B1764" s="63">
        <v>42167</v>
      </c>
      <c r="C1764" s="64">
        <v>11030.5</v>
      </c>
      <c r="D1764" s="62">
        <f t="shared" ref="D1764:D1827" si="29">(C1764-C1763)/C1763</f>
        <v>-1.131158855217051E-2</v>
      </c>
    </row>
    <row r="1765" spans="2:4" x14ac:dyDescent="0.3">
      <c r="B1765" s="63">
        <v>42170</v>
      </c>
      <c r="C1765" s="64">
        <v>10842.1</v>
      </c>
      <c r="D1765" s="62">
        <f t="shared" si="29"/>
        <v>-1.7079914781741503E-2</v>
      </c>
    </row>
    <row r="1766" spans="2:4" x14ac:dyDescent="0.3">
      <c r="B1766" s="63">
        <v>42171</v>
      </c>
      <c r="C1766" s="64">
        <v>10871.4</v>
      </c>
      <c r="D1766" s="62">
        <f t="shared" si="29"/>
        <v>2.7024284963244457E-3</v>
      </c>
    </row>
    <row r="1767" spans="2:4" x14ac:dyDescent="0.3">
      <c r="B1767" s="63">
        <v>42172</v>
      </c>
      <c r="C1767" s="64">
        <v>10813.4</v>
      </c>
      <c r="D1767" s="62">
        <f t="shared" si="29"/>
        <v>-5.3350994352153363E-3</v>
      </c>
    </row>
    <row r="1768" spans="2:4" x14ac:dyDescent="0.3">
      <c r="B1768" s="63">
        <v>42173</v>
      </c>
      <c r="C1768" s="64">
        <v>10871.9</v>
      </c>
      <c r="D1768" s="62">
        <f t="shared" si="29"/>
        <v>5.4099543159413319E-3</v>
      </c>
    </row>
    <row r="1769" spans="2:4" x14ac:dyDescent="0.3">
      <c r="B1769" s="63">
        <v>42174</v>
      </c>
      <c r="C1769" s="64">
        <v>10944.3</v>
      </c>
      <c r="D1769" s="62">
        <f t="shared" si="29"/>
        <v>6.6593695674168852E-3</v>
      </c>
    </row>
    <row r="1770" spans="2:4" x14ac:dyDescent="0.3">
      <c r="B1770" s="63">
        <v>42177</v>
      </c>
      <c r="C1770" s="64">
        <v>11368.2</v>
      </c>
      <c r="D1770" s="62">
        <f t="shared" si="29"/>
        <v>3.8732490885666646E-2</v>
      </c>
    </row>
    <row r="1771" spans="2:4" x14ac:dyDescent="0.3">
      <c r="B1771" s="63">
        <v>42178</v>
      </c>
      <c r="C1771" s="64">
        <v>11402.5</v>
      </c>
      <c r="D1771" s="62">
        <f t="shared" si="29"/>
        <v>3.0171882971797882E-3</v>
      </c>
    </row>
    <row r="1772" spans="2:4" x14ac:dyDescent="0.3">
      <c r="B1772" s="63">
        <v>42179</v>
      </c>
      <c r="C1772" s="64">
        <v>11321.9</v>
      </c>
      <c r="D1772" s="62">
        <f t="shared" si="29"/>
        <v>-7.068625301469008E-3</v>
      </c>
    </row>
    <row r="1773" spans="2:4" x14ac:dyDescent="0.3">
      <c r="B1773" s="63">
        <v>42180</v>
      </c>
      <c r="C1773" s="64">
        <v>11308.4</v>
      </c>
      <c r="D1773" s="62">
        <f t="shared" si="29"/>
        <v>-1.1923793709536386E-3</v>
      </c>
    </row>
    <row r="1774" spans="2:4" x14ac:dyDescent="0.3">
      <c r="B1774" s="63">
        <v>42181</v>
      </c>
      <c r="C1774" s="64">
        <v>11372.3</v>
      </c>
      <c r="D1774" s="62">
        <f t="shared" si="29"/>
        <v>5.6506667609917969E-3</v>
      </c>
    </row>
    <row r="1775" spans="2:4" x14ac:dyDescent="0.3">
      <c r="B1775" s="63">
        <v>42184</v>
      </c>
      <c r="C1775" s="64">
        <v>10853.9</v>
      </c>
      <c r="D1775" s="62">
        <f t="shared" si="29"/>
        <v>-4.5584446418050852E-2</v>
      </c>
    </row>
    <row r="1776" spans="2:4" x14ac:dyDescent="0.3">
      <c r="B1776" s="63">
        <v>42185</v>
      </c>
      <c r="C1776" s="64">
        <v>10769.5</v>
      </c>
      <c r="D1776" s="62">
        <f t="shared" si="29"/>
        <v>-7.7760067809727043E-3</v>
      </c>
    </row>
    <row r="1777" spans="2:4" x14ac:dyDescent="0.3">
      <c r="B1777" s="63">
        <v>42186</v>
      </c>
      <c r="C1777" s="64">
        <v>10911.5</v>
      </c>
      <c r="D1777" s="62">
        <f t="shared" si="29"/>
        <v>1.3185384651098008E-2</v>
      </c>
    </row>
    <row r="1778" spans="2:4" x14ac:dyDescent="0.3">
      <c r="B1778" s="63">
        <v>42187</v>
      </c>
      <c r="C1778" s="64">
        <v>10846.4</v>
      </c>
      <c r="D1778" s="62">
        <f t="shared" si="29"/>
        <v>-5.9661824680383412E-3</v>
      </c>
    </row>
    <row r="1779" spans="2:4" x14ac:dyDescent="0.3">
      <c r="B1779" s="63">
        <v>42188</v>
      </c>
      <c r="C1779" s="64">
        <v>10779.8</v>
      </c>
      <c r="D1779" s="62">
        <f t="shared" si="29"/>
        <v>-6.1402861779023795E-3</v>
      </c>
    </row>
    <row r="1780" spans="2:4" x14ac:dyDescent="0.3">
      <c r="B1780" s="63">
        <v>42191</v>
      </c>
      <c r="C1780" s="64">
        <v>10540.1</v>
      </c>
      <c r="D1780" s="62">
        <f t="shared" si="29"/>
        <v>-2.2236034063711656E-2</v>
      </c>
    </row>
    <row r="1781" spans="2:4" x14ac:dyDescent="0.3">
      <c r="B1781" s="63">
        <v>42192</v>
      </c>
      <c r="C1781" s="64">
        <v>10346</v>
      </c>
      <c r="D1781" s="62">
        <f t="shared" si="29"/>
        <v>-1.8415385053272774E-2</v>
      </c>
    </row>
    <row r="1782" spans="2:4" x14ac:dyDescent="0.3">
      <c r="B1782" s="63">
        <v>42193</v>
      </c>
      <c r="C1782" s="64">
        <v>10430.299999999999</v>
      </c>
      <c r="D1782" s="62">
        <f t="shared" si="29"/>
        <v>8.1480765513241137E-3</v>
      </c>
    </row>
    <row r="1783" spans="2:4" x14ac:dyDescent="0.3">
      <c r="B1783" s="63">
        <v>42194</v>
      </c>
      <c r="C1783" s="64">
        <v>10706.4</v>
      </c>
      <c r="D1783" s="62">
        <f t="shared" si="29"/>
        <v>2.6470954814339028E-2</v>
      </c>
    </row>
    <row r="1784" spans="2:4" x14ac:dyDescent="0.3">
      <c r="B1784" s="63">
        <v>42195</v>
      </c>
      <c r="C1784" s="64">
        <v>11036.1</v>
      </c>
      <c r="D1784" s="62">
        <f t="shared" si="29"/>
        <v>3.0794664873346853E-2</v>
      </c>
    </row>
    <row r="1785" spans="2:4" x14ac:dyDescent="0.3">
      <c r="B1785" s="63">
        <v>42198</v>
      </c>
      <c r="C1785" s="64">
        <v>11224.2</v>
      </c>
      <c r="D1785" s="62">
        <f t="shared" si="29"/>
        <v>1.7044064479299785E-2</v>
      </c>
    </row>
    <row r="1786" spans="2:4" x14ac:dyDescent="0.3">
      <c r="B1786" s="63">
        <v>42199</v>
      </c>
      <c r="C1786" s="64">
        <v>11258.3</v>
      </c>
      <c r="D1786" s="62">
        <f t="shared" si="29"/>
        <v>3.0380784376613517E-3</v>
      </c>
    </row>
    <row r="1787" spans="2:4" x14ac:dyDescent="0.3">
      <c r="B1787" s="63">
        <v>42200</v>
      </c>
      <c r="C1787" s="64">
        <v>11335.7</v>
      </c>
      <c r="D1787" s="62">
        <f t="shared" si="29"/>
        <v>6.8749278310225757E-3</v>
      </c>
    </row>
    <row r="1788" spans="2:4" x14ac:dyDescent="0.3">
      <c r="B1788" s="63">
        <v>42201</v>
      </c>
      <c r="C1788" s="64">
        <v>11510.6</v>
      </c>
      <c r="D1788" s="62">
        <f t="shared" si="29"/>
        <v>1.5429130975590358E-2</v>
      </c>
    </row>
    <row r="1789" spans="2:4" x14ac:dyDescent="0.3">
      <c r="B1789" s="63">
        <v>42202</v>
      </c>
      <c r="C1789" s="64">
        <v>11480.7</v>
      </c>
      <c r="D1789" s="62">
        <f t="shared" si="29"/>
        <v>-2.5976056851944847E-3</v>
      </c>
    </row>
    <row r="1790" spans="2:4" x14ac:dyDescent="0.3">
      <c r="B1790" s="63">
        <v>42205</v>
      </c>
      <c r="C1790" s="64">
        <v>11556.1</v>
      </c>
      <c r="D1790" s="62">
        <f t="shared" si="29"/>
        <v>6.5675437908837989E-3</v>
      </c>
    </row>
    <row r="1791" spans="2:4" x14ac:dyDescent="0.3">
      <c r="B1791" s="63">
        <v>42206</v>
      </c>
      <c r="C1791" s="64">
        <v>11458.6</v>
      </c>
      <c r="D1791" s="62">
        <f t="shared" si="29"/>
        <v>-8.4371024826714897E-3</v>
      </c>
    </row>
    <row r="1792" spans="2:4" x14ac:dyDescent="0.3">
      <c r="B1792" s="63">
        <v>42207</v>
      </c>
      <c r="C1792" s="64">
        <v>11484.3</v>
      </c>
      <c r="D1792" s="62">
        <f t="shared" si="29"/>
        <v>2.242856893512201E-3</v>
      </c>
    </row>
    <row r="1793" spans="2:4" x14ac:dyDescent="0.3">
      <c r="B1793" s="63">
        <v>42208</v>
      </c>
      <c r="C1793" s="64">
        <v>11441.9</v>
      </c>
      <c r="D1793" s="62">
        <f t="shared" si="29"/>
        <v>-3.6919969001157787E-3</v>
      </c>
    </row>
    <row r="1794" spans="2:4" x14ac:dyDescent="0.3">
      <c r="B1794" s="63">
        <v>42209</v>
      </c>
      <c r="C1794" s="64">
        <v>11309.3</v>
      </c>
      <c r="D1794" s="62">
        <f t="shared" si="29"/>
        <v>-1.1588984347005338E-2</v>
      </c>
    </row>
    <row r="1795" spans="2:4" x14ac:dyDescent="0.3">
      <c r="B1795" s="63">
        <v>42212</v>
      </c>
      <c r="C1795" s="64">
        <v>11145.4</v>
      </c>
      <c r="D1795" s="62">
        <f t="shared" si="29"/>
        <v>-1.4492497325210194E-2</v>
      </c>
    </row>
    <row r="1796" spans="2:4" x14ac:dyDescent="0.3">
      <c r="B1796" s="63">
        <v>42213</v>
      </c>
      <c r="C1796" s="64">
        <v>11252.4</v>
      </c>
      <c r="D1796" s="62">
        <f t="shared" si="29"/>
        <v>9.6003732481561906E-3</v>
      </c>
    </row>
    <row r="1797" spans="2:4" x14ac:dyDescent="0.3">
      <c r="B1797" s="63">
        <v>42214</v>
      </c>
      <c r="C1797" s="64">
        <v>11282.9</v>
      </c>
      <c r="D1797" s="62">
        <f t="shared" si="29"/>
        <v>2.710532864100103E-3</v>
      </c>
    </row>
    <row r="1798" spans="2:4" x14ac:dyDescent="0.3">
      <c r="B1798" s="63">
        <v>42215</v>
      </c>
      <c r="C1798" s="64">
        <v>11168.6</v>
      </c>
      <c r="D1798" s="62">
        <f t="shared" si="29"/>
        <v>-1.0130374283207268E-2</v>
      </c>
    </row>
    <row r="1799" spans="2:4" x14ac:dyDescent="0.3">
      <c r="B1799" s="63">
        <v>42216</v>
      </c>
      <c r="C1799" s="64">
        <v>11180.7</v>
      </c>
      <c r="D1799" s="62">
        <f t="shared" si="29"/>
        <v>1.0833945167702634E-3</v>
      </c>
    </row>
    <row r="1800" spans="2:4" x14ac:dyDescent="0.3">
      <c r="B1800" s="63">
        <v>42219</v>
      </c>
      <c r="C1800" s="64">
        <v>11265.9</v>
      </c>
      <c r="D1800" s="62">
        <f t="shared" si="29"/>
        <v>7.6202742225441079E-3</v>
      </c>
    </row>
    <row r="1801" spans="2:4" x14ac:dyDescent="0.3">
      <c r="B1801" s="63">
        <v>42220</v>
      </c>
      <c r="C1801" s="64">
        <v>11150.5</v>
      </c>
      <c r="D1801" s="62">
        <f t="shared" si="29"/>
        <v>-1.0243300579625209E-2</v>
      </c>
    </row>
    <row r="1802" spans="2:4" x14ac:dyDescent="0.3">
      <c r="B1802" s="63">
        <v>42221</v>
      </c>
      <c r="C1802" s="64">
        <v>11279.5</v>
      </c>
      <c r="D1802" s="62">
        <f t="shared" si="29"/>
        <v>1.1568987937760639E-2</v>
      </c>
    </row>
    <row r="1803" spans="2:4" x14ac:dyDescent="0.3">
      <c r="B1803" s="63">
        <v>42222</v>
      </c>
      <c r="C1803" s="64">
        <v>11253.6</v>
      </c>
      <c r="D1803" s="62">
        <f t="shared" si="29"/>
        <v>-2.2962010727425541E-3</v>
      </c>
    </row>
    <row r="1804" spans="2:4" x14ac:dyDescent="0.3">
      <c r="B1804" s="63">
        <v>42223</v>
      </c>
      <c r="C1804" s="64">
        <v>11178.2</v>
      </c>
      <c r="D1804" s="62">
        <f t="shared" si="29"/>
        <v>-6.700078197199086E-3</v>
      </c>
    </row>
    <row r="1805" spans="2:4" x14ac:dyDescent="0.3">
      <c r="B1805" s="63">
        <v>42226</v>
      </c>
      <c r="C1805" s="64">
        <v>11311.7</v>
      </c>
      <c r="D1805" s="62">
        <f t="shared" si="29"/>
        <v>1.1942888837200979E-2</v>
      </c>
    </row>
    <row r="1806" spans="2:4" x14ac:dyDescent="0.3">
      <c r="B1806" s="63">
        <v>42227</v>
      </c>
      <c r="C1806" s="64">
        <v>11152.3</v>
      </c>
      <c r="D1806" s="62">
        <f t="shared" si="29"/>
        <v>-1.4091604268147267E-2</v>
      </c>
    </row>
    <row r="1807" spans="2:4" x14ac:dyDescent="0.3">
      <c r="B1807" s="63">
        <v>42228</v>
      </c>
      <c r="C1807" s="64">
        <v>10880.1</v>
      </c>
      <c r="D1807" s="62">
        <f t="shared" si="29"/>
        <v>-2.4407521318472326E-2</v>
      </c>
    </row>
    <row r="1808" spans="2:4" x14ac:dyDescent="0.3">
      <c r="B1808" s="63">
        <v>42229</v>
      </c>
      <c r="C1808" s="64">
        <v>10947.9</v>
      </c>
      <c r="D1808" s="62">
        <f t="shared" si="29"/>
        <v>6.2315603716876933E-3</v>
      </c>
    </row>
    <row r="1809" spans="2:4" x14ac:dyDescent="0.3">
      <c r="B1809" s="63">
        <v>42230</v>
      </c>
      <c r="C1809" s="64">
        <v>10879.3</v>
      </c>
      <c r="D1809" s="62">
        <f t="shared" si="29"/>
        <v>-6.2660418893121387E-3</v>
      </c>
    </row>
    <row r="1810" spans="2:4" x14ac:dyDescent="0.3">
      <c r="B1810" s="63">
        <v>42233</v>
      </c>
      <c r="C1810" s="64">
        <v>10900.3</v>
      </c>
      <c r="D1810" s="62">
        <f t="shared" si="29"/>
        <v>1.9302712490693336E-3</v>
      </c>
    </row>
    <row r="1811" spans="2:4" x14ac:dyDescent="0.3">
      <c r="B1811" s="63">
        <v>42234</v>
      </c>
      <c r="C1811" s="64">
        <v>10897.9</v>
      </c>
      <c r="D1811" s="62">
        <f t="shared" si="29"/>
        <v>-2.2017742630933427E-4</v>
      </c>
    </row>
    <row r="1812" spans="2:4" x14ac:dyDescent="0.3">
      <c r="B1812" s="63">
        <v>42235</v>
      </c>
      <c r="C1812" s="64">
        <v>10782.4</v>
      </c>
      <c r="D1812" s="62">
        <f t="shared" si="29"/>
        <v>-1.0598372163444334E-2</v>
      </c>
    </row>
    <row r="1813" spans="2:4" x14ac:dyDescent="0.3">
      <c r="B1813" s="63">
        <v>42236</v>
      </c>
      <c r="C1813" s="64">
        <v>10587</v>
      </c>
      <c r="D1813" s="62">
        <f t="shared" si="29"/>
        <v>-1.8122124944353727E-2</v>
      </c>
    </row>
    <row r="1814" spans="2:4" x14ac:dyDescent="0.3">
      <c r="B1814" s="63">
        <v>42237</v>
      </c>
      <c r="C1814" s="64">
        <v>10271.700000000001</v>
      </c>
      <c r="D1814" s="62">
        <f t="shared" si="29"/>
        <v>-2.978180787758565E-2</v>
      </c>
    </row>
    <row r="1815" spans="2:4" x14ac:dyDescent="0.3">
      <c r="B1815" s="63">
        <v>42240</v>
      </c>
      <c r="C1815" s="64">
        <v>9756.6</v>
      </c>
      <c r="D1815" s="62">
        <f t="shared" si="29"/>
        <v>-5.0147492625368766E-2</v>
      </c>
    </row>
    <row r="1816" spans="2:4" x14ac:dyDescent="0.3">
      <c r="B1816" s="63">
        <v>42241</v>
      </c>
      <c r="C1816" s="64">
        <v>10115.4</v>
      </c>
      <c r="D1816" s="62">
        <f t="shared" si="29"/>
        <v>3.6775106082036699E-2</v>
      </c>
    </row>
    <row r="1817" spans="2:4" x14ac:dyDescent="0.3">
      <c r="B1817" s="63">
        <v>42242</v>
      </c>
      <c r="C1817" s="64">
        <v>9970.5</v>
      </c>
      <c r="D1817" s="62">
        <f t="shared" si="29"/>
        <v>-1.4324693042291916E-2</v>
      </c>
    </row>
    <row r="1818" spans="2:4" x14ac:dyDescent="0.3">
      <c r="B1818" s="63">
        <v>42243</v>
      </c>
      <c r="C1818" s="64">
        <v>10290.200000000001</v>
      </c>
      <c r="D1818" s="62">
        <f t="shared" si="29"/>
        <v>3.2064590542099265E-2</v>
      </c>
    </row>
    <row r="1819" spans="2:4" x14ac:dyDescent="0.3">
      <c r="B1819" s="63">
        <v>42244</v>
      </c>
      <c r="C1819" s="64">
        <v>10352.9</v>
      </c>
      <c r="D1819" s="62">
        <f t="shared" si="29"/>
        <v>6.0931760315639056E-3</v>
      </c>
    </row>
    <row r="1820" spans="2:4" x14ac:dyDescent="0.3">
      <c r="B1820" s="63">
        <v>42247</v>
      </c>
      <c r="C1820" s="64">
        <v>10259</v>
      </c>
      <c r="D1820" s="62">
        <f t="shared" si="29"/>
        <v>-9.0699224371914768E-3</v>
      </c>
    </row>
    <row r="1821" spans="2:4" x14ac:dyDescent="0.3">
      <c r="B1821" s="63">
        <v>42248</v>
      </c>
      <c r="C1821" s="64">
        <v>9992.7999999999993</v>
      </c>
      <c r="D1821" s="62">
        <f t="shared" si="29"/>
        <v>-2.5947948143093941E-2</v>
      </c>
    </row>
    <row r="1822" spans="2:4" x14ac:dyDescent="0.3">
      <c r="B1822" s="63">
        <v>42249</v>
      </c>
      <c r="C1822" s="64">
        <v>9938.2999999999993</v>
      </c>
      <c r="D1822" s="62">
        <f t="shared" si="29"/>
        <v>-5.4539268273156678E-3</v>
      </c>
    </row>
    <row r="1823" spans="2:4" x14ac:dyDescent="0.3">
      <c r="B1823" s="63">
        <v>42250</v>
      </c>
      <c r="C1823" s="64">
        <v>10042.4</v>
      </c>
      <c r="D1823" s="62">
        <f t="shared" si="29"/>
        <v>1.0474628457583327E-2</v>
      </c>
    </row>
    <row r="1824" spans="2:4" x14ac:dyDescent="0.3">
      <c r="B1824" s="63">
        <v>42251</v>
      </c>
      <c r="C1824" s="64">
        <v>9821.7999999999993</v>
      </c>
      <c r="D1824" s="62">
        <f t="shared" si="29"/>
        <v>-2.1966860511431568E-2</v>
      </c>
    </row>
    <row r="1825" spans="2:4" x14ac:dyDescent="0.3">
      <c r="B1825" s="63">
        <v>42254</v>
      </c>
      <c r="C1825" s="64">
        <v>9805.4</v>
      </c>
      <c r="D1825" s="62">
        <f t="shared" si="29"/>
        <v>-1.66975503471865E-3</v>
      </c>
    </row>
    <row r="1826" spans="2:4" x14ac:dyDescent="0.3">
      <c r="B1826" s="63">
        <v>42255</v>
      </c>
      <c r="C1826" s="64">
        <v>9866.2000000000007</v>
      </c>
      <c r="D1826" s="62">
        <f t="shared" si="29"/>
        <v>6.2006649397272004E-3</v>
      </c>
    </row>
    <row r="1827" spans="2:4" x14ac:dyDescent="0.3">
      <c r="B1827" s="63">
        <v>42256</v>
      </c>
      <c r="C1827" s="64">
        <v>10037.799999999999</v>
      </c>
      <c r="D1827" s="62">
        <f t="shared" si="29"/>
        <v>1.7392714520281218E-2</v>
      </c>
    </row>
    <row r="1828" spans="2:4" x14ac:dyDescent="0.3">
      <c r="B1828" s="63">
        <v>42257</v>
      </c>
      <c r="C1828" s="64">
        <v>9859</v>
      </c>
      <c r="D1828" s="62">
        <f t="shared" ref="D1828:D1891" si="30">(C1828-C1827)/C1827</f>
        <v>-1.7812668114527017E-2</v>
      </c>
    </row>
    <row r="1829" spans="2:4" x14ac:dyDescent="0.3">
      <c r="B1829" s="63">
        <v>42258</v>
      </c>
      <c r="C1829" s="64">
        <v>9737.9</v>
      </c>
      <c r="D1829" s="62">
        <f t="shared" si="30"/>
        <v>-1.2283193021604662E-2</v>
      </c>
    </row>
    <row r="1830" spans="2:4" x14ac:dyDescent="0.3">
      <c r="B1830" s="63">
        <v>42261</v>
      </c>
      <c r="C1830" s="64">
        <v>9696.4</v>
      </c>
      <c r="D1830" s="62">
        <f t="shared" si="30"/>
        <v>-4.261699134310272E-3</v>
      </c>
    </row>
    <row r="1831" spans="2:4" x14ac:dyDescent="0.3">
      <c r="B1831" s="63">
        <v>42262</v>
      </c>
      <c r="C1831" s="64">
        <v>9782.5</v>
      </c>
      <c r="D1831" s="62">
        <f t="shared" si="30"/>
        <v>8.8795841755703528E-3</v>
      </c>
    </row>
    <row r="1832" spans="2:4" x14ac:dyDescent="0.3">
      <c r="B1832" s="63">
        <v>42263</v>
      </c>
      <c r="C1832" s="64">
        <v>9976.7999999999993</v>
      </c>
      <c r="D1832" s="62">
        <f t="shared" si="30"/>
        <v>1.9861998466649555E-2</v>
      </c>
    </row>
    <row r="1833" spans="2:4" x14ac:dyDescent="0.3">
      <c r="B1833" s="63">
        <v>42264</v>
      </c>
      <c r="C1833" s="64">
        <v>10106.6</v>
      </c>
      <c r="D1833" s="62">
        <f t="shared" si="30"/>
        <v>1.3010183626012459E-2</v>
      </c>
    </row>
    <row r="1834" spans="2:4" x14ac:dyDescent="0.3">
      <c r="B1834" s="63">
        <v>42265</v>
      </c>
      <c r="C1834" s="64">
        <v>9847.2000000000007</v>
      </c>
      <c r="D1834" s="62">
        <f t="shared" si="30"/>
        <v>-2.5666396216333844E-2</v>
      </c>
    </row>
    <row r="1835" spans="2:4" x14ac:dyDescent="0.3">
      <c r="B1835" s="63">
        <v>42268</v>
      </c>
      <c r="C1835" s="64">
        <v>9856.7999999999993</v>
      </c>
      <c r="D1835" s="62">
        <f t="shared" si="30"/>
        <v>9.7489641725551871E-4</v>
      </c>
    </row>
    <row r="1836" spans="2:4" x14ac:dyDescent="0.3">
      <c r="B1836" s="63">
        <v>42269</v>
      </c>
      <c r="C1836" s="64">
        <v>9550.2000000000007</v>
      </c>
      <c r="D1836" s="62">
        <f t="shared" si="30"/>
        <v>-3.1105429754078259E-2</v>
      </c>
    </row>
    <row r="1837" spans="2:4" x14ac:dyDescent="0.3">
      <c r="B1837" s="63">
        <v>42270</v>
      </c>
      <c r="C1837" s="64">
        <v>9474.6</v>
      </c>
      <c r="D1837" s="62">
        <f t="shared" si="30"/>
        <v>-7.9160645850349064E-3</v>
      </c>
    </row>
    <row r="1838" spans="2:4" x14ac:dyDescent="0.3">
      <c r="B1838" s="63">
        <v>42271</v>
      </c>
      <c r="C1838" s="64">
        <v>9291.4</v>
      </c>
      <c r="D1838" s="62">
        <f t="shared" si="30"/>
        <v>-1.933590863994266E-2</v>
      </c>
    </row>
    <row r="1839" spans="2:4" x14ac:dyDescent="0.3">
      <c r="B1839" s="63">
        <v>42272</v>
      </c>
      <c r="C1839" s="64">
        <v>9519.5</v>
      </c>
      <c r="D1839" s="62">
        <f t="shared" si="30"/>
        <v>2.4549583485804116E-2</v>
      </c>
    </row>
    <row r="1840" spans="2:4" x14ac:dyDescent="0.3">
      <c r="B1840" s="63">
        <v>42275</v>
      </c>
      <c r="C1840" s="64">
        <v>9394.2000000000007</v>
      </c>
      <c r="D1840" s="62">
        <f t="shared" si="30"/>
        <v>-1.3162456011345058E-2</v>
      </c>
    </row>
    <row r="1841" spans="2:4" x14ac:dyDescent="0.3">
      <c r="B1841" s="63">
        <v>42276</v>
      </c>
      <c r="C1841" s="64">
        <v>9393.9</v>
      </c>
      <c r="D1841" s="62">
        <f t="shared" si="30"/>
        <v>-3.1934597943528068E-5</v>
      </c>
    </row>
    <row r="1842" spans="2:4" x14ac:dyDescent="0.3">
      <c r="B1842" s="63">
        <v>42277</v>
      </c>
      <c r="C1842" s="64">
        <v>9559.9</v>
      </c>
      <c r="D1842" s="62">
        <f t="shared" si="30"/>
        <v>1.7671041846304518E-2</v>
      </c>
    </row>
    <row r="1843" spans="2:4" x14ac:dyDescent="0.3">
      <c r="B1843" s="63">
        <v>42278</v>
      </c>
      <c r="C1843" s="64">
        <v>9567.2999999999993</v>
      </c>
      <c r="D1843" s="62">
        <f t="shared" si="30"/>
        <v>7.7406667433755965E-4</v>
      </c>
    </row>
    <row r="1844" spans="2:4" x14ac:dyDescent="0.3">
      <c r="B1844" s="63">
        <v>42279</v>
      </c>
      <c r="C1844" s="64">
        <v>9603.6</v>
      </c>
      <c r="D1844" s="62">
        <f t="shared" si="30"/>
        <v>3.7941739048635553E-3</v>
      </c>
    </row>
    <row r="1845" spans="2:4" x14ac:dyDescent="0.3">
      <c r="B1845" s="63">
        <v>42282</v>
      </c>
      <c r="C1845" s="64">
        <v>9971.2999999999993</v>
      </c>
      <c r="D1845" s="62">
        <f t="shared" si="30"/>
        <v>3.8287725436294606E-2</v>
      </c>
    </row>
    <row r="1846" spans="2:4" x14ac:dyDescent="0.3">
      <c r="B1846" s="63">
        <v>42283</v>
      </c>
      <c r="C1846" s="64">
        <v>10103.299999999999</v>
      </c>
      <c r="D1846" s="62">
        <f t="shared" si="30"/>
        <v>1.3237993040024872E-2</v>
      </c>
    </row>
    <row r="1847" spans="2:4" x14ac:dyDescent="0.3">
      <c r="B1847" s="63">
        <v>42284</v>
      </c>
      <c r="C1847" s="64">
        <v>10170</v>
      </c>
      <c r="D1847" s="62">
        <f t="shared" si="30"/>
        <v>6.6018033711758269E-3</v>
      </c>
    </row>
    <row r="1848" spans="2:4" x14ac:dyDescent="0.3">
      <c r="B1848" s="63">
        <v>42285</v>
      </c>
      <c r="C1848" s="64">
        <v>10181.200000000001</v>
      </c>
      <c r="D1848" s="62">
        <f t="shared" si="30"/>
        <v>1.1012782694199339E-3</v>
      </c>
    </row>
    <row r="1849" spans="2:4" x14ac:dyDescent="0.3">
      <c r="B1849" s="63">
        <v>42286</v>
      </c>
      <c r="C1849" s="64">
        <v>10309.6</v>
      </c>
      <c r="D1849" s="62">
        <f t="shared" si="30"/>
        <v>1.2611479982713199E-2</v>
      </c>
    </row>
    <row r="1850" spans="2:4" x14ac:dyDescent="0.3">
      <c r="B1850" s="63">
        <v>42289</v>
      </c>
      <c r="C1850" s="64">
        <v>10246.4</v>
      </c>
      <c r="D1850" s="62">
        <f t="shared" si="30"/>
        <v>-6.1302087374874607E-3</v>
      </c>
    </row>
    <row r="1851" spans="2:4" x14ac:dyDescent="0.3">
      <c r="B1851" s="63">
        <v>42290</v>
      </c>
      <c r="C1851" s="64">
        <v>10115.299999999999</v>
      </c>
      <c r="D1851" s="62">
        <f t="shared" si="30"/>
        <v>-1.2794737663960061E-2</v>
      </c>
    </row>
    <row r="1852" spans="2:4" x14ac:dyDescent="0.3">
      <c r="B1852" s="63">
        <v>42291</v>
      </c>
      <c r="C1852" s="64">
        <v>10037.6</v>
      </c>
      <c r="D1852" s="62">
        <f t="shared" si="30"/>
        <v>-7.6814330766263889E-3</v>
      </c>
    </row>
    <row r="1853" spans="2:4" x14ac:dyDescent="0.3">
      <c r="B1853" s="63">
        <v>42292</v>
      </c>
      <c r="C1853" s="64">
        <v>10101.700000000001</v>
      </c>
      <c r="D1853" s="62">
        <f t="shared" si="30"/>
        <v>6.3859886825536347E-3</v>
      </c>
    </row>
    <row r="1854" spans="2:4" x14ac:dyDescent="0.3">
      <c r="B1854" s="63">
        <v>42293</v>
      </c>
      <c r="C1854" s="64">
        <v>10231.5</v>
      </c>
      <c r="D1854" s="62">
        <f t="shared" si="30"/>
        <v>1.2849322391280603E-2</v>
      </c>
    </row>
    <row r="1855" spans="2:4" x14ac:dyDescent="0.3">
      <c r="B1855" s="63">
        <v>42296</v>
      </c>
      <c r="C1855" s="64">
        <v>10207.299999999999</v>
      </c>
      <c r="D1855" s="62">
        <f t="shared" si="30"/>
        <v>-2.3652445877926725E-3</v>
      </c>
    </row>
    <row r="1856" spans="2:4" x14ac:dyDescent="0.3">
      <c r="B1856" s="63">
        <v>42297</v>
      </c>
      <c r="C1856" s="64">
        <v>10100.6</v>
      </c>
      <c r="D1856" s="62">
        <f t="shared" si="30"/>
        <v>-1.0453303028224791E-2</v>
      </c>
    </row>
    <row r="1857" spans="2:4" x14ac:dyDescent="0.3">
      <c r="B1857" s="63">
        <v>42298</v>
      </c>
      <c r="C1857" s="64">
        <v>10157.5</v>
      </c>
      <c r="D1857" s="62">
        <f t="shared" si="30"/>
        <v>5.6333287131457178E-3</v>
      </c>
    </row>
    <row r="1858" spans="2:4" x14ac:dyDescent="0.3">
      <c r="B1858" s="63">
        <v>42299</v>
      </c>
      <c r="C1858" s="64">
        <v>10365.4</v>
      </c>
      <c r="D1858" s="62">
        <f t="shared" si="30"/>
        <v>2.0467634752645791E-2</v>
      </c>
    </row>
    <row r="1859" spans="2:4" x14ac:dyDescent="0.3">
      <c r="B1859" s="63">
        <v>42300</v>
      </c>
      <c r="C1859" s="64">
        <v>10476.299999999999</v>
      </c>
      <c r="D1859" s="62">
        <f t="shared" si="30"/>
        <v>1.0699056476353989E-2</v>
      </c>
    </row>
    <row r="1860" spans="2:4" x14ac:dyDescent="0.3">
      <c r="B1860" s="63">
        <v>42303</v>
      </c>
      <c r="C1860" s="64">
        <v>10478.299999999999</v>
      </c>
      <c r="D1860" s="62">
        <f t="shared" si="30"/>
        <v>1.90907095062188E-4</v>
      </c>
    </row>
    <row r="1861" spans="2:4" x14ac:dyDescent="0.3">
      <c r="B1861" s="63">
        <v>42304</v>
      </c>
      <c r="C1861" s="64">
        <v>10322.4</v>
      </c>
      <c r="D1861" s="62">
        <f t="shared" si="30"/>
        <v>-1.4878367674145581E-2</v>
      </c>
    </row>
    <row r="1862" spans="2:4" x14ac:dyDescent="0.3">
      <c r="B1862" s="63">
        <v>42305</v>
      </c>
      <c r="C1862" s="64">
        <v>10421.9</v>
      </c>
      <c r="D1862" s="62">
        <f t="shared" si="30"/>
        <v>9.6392311865457648E-3</v>
      </c>
    </row>
    <row r="1863" spans="2:4" x14ac:dyDescent="0.3">
      <c r="B1863" s="63">
        <v>42306</v>
      </c>
      <c r="C1863" s="64">
        <v>10397.200000000001</v>
      </c>
      <c r="D1863" s="62">
        <f t="shared" si="30"/>
        <v>-2.3700093073238957E-3</v>
      </c>
    </row>
    <row r="1864" spans="2:4" x14ac:dyDescent="0.3">
      <c r="B1864" s="63">
        <v>42307</v>
      </c>
      <c r="C1864" s="64">
        <v>10360.700000000001</v>
      </c>
      <c r="D1864" s="62">
        <f t="shared" si="30"/>
        <v>-3.510560535528796E-3</v>
      </c>
    </row>
    <row r="1865" spans="2:4" x14ac:dyDescent="0.3">
      <c r="B1865" s="63">
        <v>42310</v>
      </c>
      <c r="C1865" s="64">
        <v>10418.200000000001</v>
      </c>
      <c r="D1865" s="62">
        <f t="shared" si="30"/>
        <v>5.5498180624861254E-3</v>
      </c>
    </row>
    <row r="1866" spans="2:4" x14ac:dyDescent="0.3">
      <c r="B1866" s="63">
        <v>42311</v>
      </c>
      <c r="C1866" s="64">
        <v>10465.200000000001</v>
      </c>
      <c r="D1866" s="62">
        <f t="shared" si="30"/>
        <v>4.5113359313509052E-3</v>
      </c>
    </row>
    <row r="1867" spans="2:4" x14ac:dyDescent="0.3">
      <c r="B1867" s="63">
        <v>42312</v>
      </c>
      <c r="C1867" s="64">
        <v>10473.5</v>
      </c>
      <c r="D1867" s="62">
        <f t="shared" si="30"/>
        <v>7.9310476627291132E-4</v>
      </c>
    </row>
    <row r="1868" spans="2:4" x14ac:dyDescent="0.3">
      <c r="B1868" s="63">
        <v>42313</v>
      </c>
      <c r="C1868" s="64">
        <v>10431.200000000001</v>
      </c>
      <c r="D1868" s="62">
        <f t="shared" si="30"/>
        <v>-4.0387645008831121E-3</v>
      </c>
    </row>
    <row r="1869" spans="2:4" x14ac:dyDescent="0.3">
      <c r="B1869" s="63">
        <v>42314</v>
      </c>
      <c r="C1869" s="64">
        <v>10453.200000000001</v>
      </c>
      <c r="D1869" s="62">
        <f t="shared" si="30"/>
        <v>2.1090574430554488E-3</v>
      </c>
    </row>
    <row r="1870" spans="2:4" x14ac:dyDescent="0.3">
      <c r="B1870" s="63">
        <v>42317</v>
      </c>
      <c r="C1870" s="64">
        <v>10325.200000000001</v>
      </c>
      <c r="D1870" s="62">
        <f t="shared" si="30"/>
        <v>-1.2245054146098801E-2</v>
      </c>
    </row>
    <row r="1871" spans="2:4" x14ac:dyDescent="0.3">
      <c r="B1871" s="63">
        <v>42318</v>
      </c>
      <c r="C1871" s="64">
        <v>10336.799999999999</v>
      </c>
      <c r="D1871" s="62">
        <f t="shared" si="30"/>
        <v>1.123464920776212E-3</v>
      </c>
    </row>
    <row r="1872" spans="2:4" x14ac:dyDescent="0.3">
      <c r="B1872" s="63">
        <v>42319</v>
      </c>
      <c r="C1872" s="64">
        <v>10377.200000000001</v>
      </c>
      <c r="D1872" s="62">
        <f t="shared" si="30"/>
        <v>3.908366225524481E-3</v>
      </c>
    </row>
    <row r="1873" spans="2:4" x14ac:dyDescent="0.3">
      <c r="B1873" s="63">
        <v>42320</v>
      </c>
      <c r="C1873" s="64">
        <v>10144</v>
      </c>
      <c r="D1873" s="62">
        <f t="shared" si="30"/>
        <v>-2.2472343213969154E-2</v>
      </c>
    </row>
    <row r="1874" spans="2:4" x14ac:dyDescent="0.3">
      <c r="B1874" s="63">
        <v>42321</v>
      </c>
      <c r="C1874" s="64">
        <v>10111.4</v>
      </c>
      <c r="D1874" s="62">
        <f t="shared" si="30"/>
        <v>-3.2137223974763765E-3</v>
      </c>
    </row>
    <row r="1875" spans="2:4" x14ac:dyDescent="0.3">
      <c r="B1875" s="63">
        <v>42324</v>
      </c>
      <c r="C1875" s="64">
        <v>10124.5</v>
      </c>
      <c r="D1875" s="62">
        <f t="shared" si="30"/>
        <v>1.2955673793935919E-3</v>
      </c>
    </row>
    <row r="1876" spans="2:4" x14ac:dyDescent="0.3">
      <c r="B1876" s="63">
        <v>42325</v>
      </c>
      <c r="C1876" s="64">
        <v>10363.799999999999</v>
      </c>
      <c r="D1876" s="62">
        <f t="shared" si="30"/>
        <v>2.3635735098029461E-2</v>
      </c>
    </row>
    <row r="1877" spans="2:4" x14ac:dyDescent="0.3">
      <c r="B1877" s="63">
        <v>42326</v>
      </c>
      <c r="C1877" s="64">
        <v>10261.1</v>
      </c>
      <c r="D1877" s="62">
        <f t="shared" si="30"/>
        <v>-9.9094926571333796E-3</v>
      </c>
    </row>
    <row r="1878" spans="2:4" x14ac:dyDescent="0.3">
      <c r="B1878" s="63">
        <v>42327</v>
      </c>
      <c r="C1878" s="64">
        <v>10354.700000000001</v>
      </c>
      <c r="D1878" s="62">
        <f t="shared" si="30"/>
        <v>9.1218290436698175E-3</v>
      </c>
    </row>
    <row r="1879" spans="2:4" x14ac:dyDescent="0.3">
      <c r="B1879" s="63">
        <v>42328</v>
      </c>
      <c r="C1879" s="64">
        <v>10290.299999999999</v>
      </c>
      <c r="D1879" s="62">
        <f t="shared" si="30"/>
        <v>-6.2193979545521793E-3</v>
      </c>
    </row>
    <row r="1880" spans="2:4" x14ac:dyDescent="0.3">
      <c r="B1880" s="63">
        <v>42331</v>
      </c>
      <c r="C1880" s="64">
        <v>10277.4</v>
      </c>
      <c r="D1880" s="62">
        <f t="shared" si="30"/>
        <v>-1.2536077665373834E-3</v>
      </c>
    </row>
    <row r="1881" spans="2:4" x14ac:dyDescent="0.3">
      <c r="B1881" s="63">
        <v>42332</v>
      </c>
      <c r="C1881" s="64">
        <v>10207.200000000001</v>
      </c>
      <c r="D1881" s="62">
        <f t="shared" si="30"/>
        <v>-6.8305213380815098E-3</v>
      </c>
    </row>
    <row r="1882" spans="2:4" x14ac:dyDescent="0.3">
      <c r="B1882" s="63">
        <v>42333</v>
      </c>
      <c r="C1882" s="64">
        <v>10227.299999999999</v>
      </c>
      <c r="D1882" s="62">
        <f t="shared" si="30"/>
        <v>1.9691982130259564E-3</v>
      </c>
    </row>
    <row r="1883" spans="2:4" x14ac:dyDescent="0.3">
      <c r="B1883" s="63">
        <v>42334</v>
      </c>
      <c r="C1883" s="64">
        <v>10332.299999999999</v>
      </c>
      <c r="D1883" s="62">
        <f t="shared" si="30"/>
        <v>1.0266639288961897E-2</v>
      </c>
    </row>
    <row r="1884" spans="2:4" x14ac:dyDescent="0.3">
      <c r="B1884" s="63">
        <v>42335</v>
      </c>
      <c r="C1884" s="64">
        <v>10310.700000000001</v>
      </c>
      <c r="D1884" s="62">
        <f t="shared" si="30"/>
        <v>-2.0905316338084017E-3</v>
      </c>
    </row>
    <row r="1885" spans="2:4" x14ac:dyDescent="0.3">
      <c r="B1885" s="63">
        <v>42338</v>
      </c>
      <c r="C1885" s="64">
        <v>10386.9</v>
      </c>
      <c r="D1885" s="62">
        <f t="shared" si="30"/>
        <v>7.3903808664784066E-3</v>
      </c>
    </row>
    <row r="1886" spans="2:4" x14ac:dyDescent="0.3">
      <c r="B1886" s="63">
        <v>42339</v>
      </c>
      <c r="C1886" s="64">
        <v>10379.200000000001</v>
      </c>
      <c r="D1886" s="62">
        <f t="shared" si="30"/>
        <v>-7.4131839143526065E-4</v>
      </c>
    </row>
    <row r="1887" spans="2:4" x14ac:dyDescent="0.3">
      <c r="B1887" s="63">
        <v>42340</v>
      </c>
      <c r="C1887" s="64">
        <v>10342</v>
      </c>
      <c r="D1887" s="62">
        <f t="shared" si="30"/>
        <v>-3.5840912594420305E-3</v>
      </c>
    </row>
    <row r="1888" spans="2:4" x14ac:dyDescent="0.3">
      <c r="B1888" s="63">
        <v>42341</v>
      </c>
      <c r="C1888" s="64">
        <v>10092.9</v>
      </c>
      <c r="D1888" s="62">
        <f t="shared" si="30"/>
        <v>-2.4086250241732776E-2</v>
      </c>
    </row>
    <row r="1889" spans="2:4" x14ac:dyDescent="0.3">
      <c r="B1889" s="63">
        <v>42342</v>
      </c>
      <c r="C1889" s="64">
        <v>10078.700000000001</v>
      </c>
      <c r="D1889" s="62">
        <f t="shared" si="30"/>
        <v>-1.4069296237948369E-3</v>
      </c>
    </row>
    <row r="1890" spans="2:4" x14ac:dyDescent="0.3">
      <c r="B1890" s="63">
        <v>42345</v>
      </c>
      <c r="C1890" s="64">
        <v>10042.4</v>
      </c>
      <c r="D1890" s="62">
        <f t="shared" si="30"/>
        <v>-3.6016549753441502E-3</v>
      </c>
    </row>
    <row r="1891" spans="2:4" x14ac:dyDescent="0.3">
      <c r="B1891" s="63">
        <v>42346</v>
      </c>
      <c r="C1891" s="64">
        <v>9837.1</v>
      </c>
      <c r="D1891" s="62">
        <f t="shared" si="30"/>
        <v>-2.0443320321835348E-2</v>
      </c>
    </row>
    <row r="1892" spans="2:4" x14ac:dyDescent="0.3">
      <c r="B1892" s="63">
        <v>42347</v>
      </c>
      <c r="C1892" s="64">
        <v>9835.5</v>
      </c>
      <c r="D1892" s="62">
        <f t="shared" ref="D1892:D1955" si="31">(C1892-C1891)/C1891</f>
        <v>-1.6264956135450119E-4</v>
      </c>
    </row>
    <row r="1893" spans="2:4" x14ac:dyDescent="0.3">
      <c r="B1893" s="63">
        <v>42348</v>
      </c>
      <c r="C1893" s="64">
        <v>9796.4</v>
      </c>
      <c r="D1893" s="62">
        <f t="shared" si="31"/>
        <v>-3.9753952518936878E-3</v>
      </c>
    </row>
    <row r="1894" spans="2:4" x14ac:dyDescent="0.3">
      <c r="B1894" s="63">
        <v>42349</v>
      </c>
      <c r="C1894" s="64">
        <v>9630.7000000000007</v>
      </c>
      <c r="D1894" s="62">
        <f t="shared" si="31"/>
        <v>-1.6914376709811656E-2</v>
      </c>
    </row>
    <row r="1895" spans="2:4" x14ac:dyDescent="0.3">
      <c r="B1895" s="63">
        <v>42352</v>
      </c>
      <c r="C1895" s="64">
        <v>9454.7999999999993</v>
      </c>
      <c r="D1895" s="62">
        <f t="shared" si="31"/>
        <v>-1.8264508291193936E-2</v>
      </c>
    </row>
    <row r="1896" spans="2:4" x14ac:dyDescent="0.3">
      <c r="B1896" s="63">
        <v>42353</v>
      </c>
      <c r="C1896" s="64">
        <v>9428.5</v>
      </c>
      <c r="D1896" s="62">
        <f t="shared" si="31"/>
        <v>-2.7816558784955021E-3</v>
      </c>
    </row>
    <row r="1897" spans="2:4" x14ac:dyDescent="0.3">
      <c r="B1897" s="63">
        <v>42354</v>
      </c>
      <c r="C1897" s="64">
        <v>9711.6</v>
      </c>
      <c r="D1897" s="62">
        <f t="shared" si="31"/>
        <v>3.0025985045341291E-2</v>
      </c>
    </row>
    <row r="1898" spans="2:4" x14ac:dyDescent="0.3">
      <c r="B1898" s="63">
        <v>42355</v>
      </c>
      <c r="C1898" s="64">
        <v>9711</v>
      </c>
      <c r="D1898" s="62">
        <f t="shared" si="31"/>
        <v>-6.1781786729309666E-5</v>
      </c>
    </row>
    <row r="1899" spans="2:4" x14ac:dyDescent="0.3">
      <c r="B1899" s="63">
        <v>42356</v>
      </c>
      <c r="C1899" s="64">
        <v>9878.5</v>
      </c>
      <c r="D1899" s="62">
        <f t="shared" si="31"/>
        <v>1.7248481103902792E-2</v>
      </c>
    </row>
    <row r="1900" spans="2:4" x14ac:dyDescent="0.3">
      <c r="B1900" s="63">
        <v>42359</v>
      </c>
      <c r="C1900" s="64">
        <v>9365.7999999999993</v>
      </c>
      <c r="D1900" s="62">
        <f t="shared" si="31"/>
        <v>-5.1900592195171402E-2</v>
      </c>
    </row>
    <row r="1901" spans="2:4" x14ac:dyDescent="0.3">
      <c r="B1901" s="63">
        <v>42360</v>
      </c>
      <c r="C1901" s="64">
        <v>9415.6</v>
      </c>
      <c r="D1901" s="62">
        <f t="shared" si="31"/>
        <v>5.3172179632280311E-3</v>
      </c>
    </row>
    <row r="1902" spans="2:4" x14ac:dyDescent="0.3">
      <c r="B1902" s="63">
        <v>42361</v>
      </c>
      <c r="C1902" s="64">
        <v>9641</v>
      </c>
      <c r="D1902" s="62">
        <f t="shared" si="31"/>
        <v>2.3938994859594675E-2</v>
      </c>
    </row>
    <row r="1903" spans="2:4" x14ac:dyDescent="0.3">
      <c r="B1903" s="63">
        <v>42362</v>
      </c>
      <c r="C1903" s="64">
        <v>9682.9</v>
      </c>
      <c r="D1903" s="62">
        <f t="shared" si="31"/>
        <v>4.3460221968675073E-3</v>
      </c>
    </row>
    <row r="1904" spans="2:4" x14ac:dyDescent="0.3">
      <c r="B1904" s="63">
        <v>42366</v>
      </c>
      <c r="C1904" s="64">
        <v>9552.5</v>
      </c>
      <c r="D1904" s="62">
        <f t="shared" si="31"/>
        <v>-1.3467039833107812E-2</v>
      </c>
    </row>
    <row r="1905" spans="2:4" x14ac:dyDescent="0.3">
      <c r="B1905" s="63">
        <v>42367</v>
      </c>
      <c r="C1905" s="64">
        <v>9670.4</v>
      </c>
      <c r="D1905" s="62">
        <f t="shared" si="31"/>
        <v>1.2342318764721239E-2</v>
      </c>
    </row>
    <row r="1906" spans="2:4" x14ac:dyDescent="0.3">
      <c r="B1906" s="63">
        <v>42368</v>
      </c>
      <c r="C1906" s="64">
        <v>9641.9</v>
      </c>
      <c r="D1906" s="62">
        <f t="shared" si="31"/>
        <v>-2.9471376571806752E-3</v>
      </c>
    </row>
    <row r="1907" spans="2:4" x14ac:dyDescent="0.3">
      <c r="B1907" s="63">
        <v>42369</v>
      </c>
      <c r="C1907" s="64">
        <v>9544.2000000000007</v>
      </c>
      <c r="D1907" s="62">
        <f t="shared" si="31"/>
        <v>-1.013285763179445E-2</v>
      </c>
    </row>
    <row r="1908" spans="2:4" x14ac:dyDescent="0.3">
      <c r="B1908" s="63">
        <v>42373</v>
      </c>
      <c r="C1908" s="64">
        <v>9313.2000000000007</v>
      </c>
      <c r="D1908" s="62">
        <f t="shared" si="31"/>
        <v>-2.4203180989501475E-2</v>
      </c>
    </row>
    <row r="1909" spans="2:4" x14ac:dyDescent="0.3">
      <c r="B1909" s="63">
        <v>42374</v>
      </c>
      <c r="C1909" s="64">
        <v>9335.2000000000007</v>
      </c>
      <c r="D1909" s="62">
        <f t="shared" si="31"/>
        <v>2.3622385431430657E-3</v>
      </c>
    </row>
    <row r="1910" spans="2:4" x14ac:dyDescent="0.3">
      <c r="B1910" s="63">
        <v>42375</v>
      </c>
      <c r="C1910" s="64">
        <v>9197.4</v>
      </c>
      <c r="D1910" s="62">
        <f t="shared" si="31"/>
        <v>-1.476133344759631E-2</v>
      </c>
    </row>
    <row r="1911" spans="2:4" x14ac:dyDescent="0.3">
      <c r="B1911" s="63">
        <v>42376</v>
      </c>
      <c r="C1911" s="64">
        <v>9059.2999999999993</v>
      </c>
      <c r="D1911" s="62">
        <f t="shared" si="31"/>
        <v>-1.5015112966708023E-2</v>
      </c>
    </row>
    <row r="1912" spans="2:4" x14ac:dyDescent="0.3">
      <c r="B1912" s="63">
        <v>42377</v>
      </c>
      <c r="C1912" s="64">
        <v>8909.2000000000007</v>
      </c>
      <c r="D1912" s="62">
        <f t="shared" si="31"/>
        <v>-1.6568609053679486E-2</v>
      </c>
    </row>
    <row r="1913" spans="2:4" x14ac:dyDescent="0.3">
      <c r="B1913" s="63">
        <v>42380</v>
      </c>
      <c r="C1913" s="64">
        <v>8886.1</v>
      </c>
      <c r="D1913" s="62">
        <f t="shared" si="31"/>
        <v>-2.5928253939748081E-3</v>
      </c>
    </row>
    <row r="1914" spans="2:4" x14ac:dyDescent="0.3">
      <c r="B1914" s="63">
        <v>42381</v>
      </c>
      <c r="C1914" s="64">
        <v>8915.4</v>
      </c>
      <c r="D1914" s="62">
        <f t="shared" si="31"/>
        <v>3.2972845230190154E-3</v>
      </c>
    </row>
    <row r="1915" spans="2:4" x14ac:dyDescent="0.3">
      <c r="B1915" s="63">
        <v>42382</v>
      </c>
      <c r="C1915" s="64">
        <v>8934.5</v>
      </c>
      <c r="D1915" s="62">
        <f t="shared" si="31"/>
        <v>2.1423604100769865E-3</v>
      </c>
    </row>
    <row r="1916" spans="2:4" x14ac:dyDescent="0.3">
      <c r="B1916" s="63">
        <v>42383</v>
      </c>
      <c r="C1916" s="64">
        <v>8787.7000000000007</v>
      </c>
      <c r="D1916" s="62">
        <f t="shared" si="31"/>
        <v>-1.6430690021825428E-2</v>
      </c>
    </row>
    <row r="1917" spans="2:4" x14ac:dyDescent="0.3">
      <c r="B1917" s="63">
        <v>42384</v>
      </c>
      <c r="C1917" s="64">
        <v>8543.6</v>
      </c>
      <c r="D1917" s="62">
        <f t="shared" si="31"/>
        <v>-2.7777461679392827E-2</v>
      </c>
    </row>
    <row r="1918" spans="2:4" x14ac:dyDescent="0.3">
      <c r="B1918" s="63">
        <v>42387</v>
      </c>
      <c r="C1918" s="64">
        <v>8469.2999999999993</v>
      </c>
      <c r="D1918" s="62">
        <f t="shared" si="31"/>
        <v>-8.6965681913948548E-3</v>
      </c>
    </row>
    <row r="1919" spans="2:4" x14ac:dyDescent="0.3">
      <c r="B1919" s="63">
        <v>42388</v>
      </c>
      <c r="C1919" s="64">
        <v>8554.9</v>
      </c>
      <c r="D1919" s="62">
        <f t="shared" si="31"/>
        <v>1.010709267590006E-2</v>
      </c>
    </row>
    <row r="1920" spans="2:4" x14ac:dyDescent="0.3">
      <c r="B1920" s="63">
        <v>42389</v>
      </c>
      <c r="C1920" s="64">
        <v>8281.4</v>
      </c>
      <c r="D1920" s="62">
        <f t="shared" si="31"/>
        <v>-3.1969982115512746E-2</v>
      </c>
    </row>
    <row r="1921" spans="2:4" x14ac:dyDescent="0.3">
      <c r="B1921" s="63">
        <v>42390</v>
      </c>
      <c r="C1921" s="64">
        <v>8444.2000000000007</v>
      </c>
      <c r="D1921" s="62">
        <f t="shared" si="31"/>
        <v>1.9658511845823304E-2</v>
      </c>
    </row>
    <row r="1922" spans="2:4" x14ac:dyDescent="0.3">
      <c r="B1922" s="63">
        <v>42391</v>
      </c>
      <c r="C1922" s="64">
        <v>8722.9</v>
      </c>
      <c r="D1922" s="62">
        <f t="shared" si="31"/>
        <v>3.3004902773501203E-2</v>
      </c>
    </row>
    <row r="1923" spans="2:4" x14ac:dyDescent="0.3">
      <c r="B1923" s="63">
        <v>42394</v>
      </c>
      <c r="C1923" s="64">
        <v>8567.7000000000007</v>
      </c>
      <c r="D1923" s="62">
        <f t="shared" si="31"/>
        <v>-1.7792247990920326E-2</v>
      </c>
    </row>
    <row r="1924" spans="2:4" x14ac:dyDescent="0.3">
      <c r="B1924" s="63">
        <v>42395</v>
      </c>
      <c r="C1924" s="64">
        <v>8692.5</v>
      </c>
      <c r="D1924" s="62">
        <f t="shared" si="31"/>
        <v>1.4566336356314911E-2</v>
      </c>
    </row>
    <row r="1925" spans="2:4" x14ac:dyDescent="0.3">
      <c r="B1925" s="63">
        <v>42396</v>
      </c>
      <c r="C1925" s="64">
        <v>8741</v>
      </c>
      <c r="D1925" s="62">
        <f t="shared" si="31"/>
        <v>5.5795225769341384E-3</v>
      </c>
    </row>
    <row r="1926" spans="2:4" x14ac:dyDescent="0.3">
      <c r="B1926" s="63">
        <v>42397</v>
      </c>
      <c r="C1926" s="64">
        <v>8590.6</v>
      </c>
      <c r="D1926" s="62">
        <f t="shared" si="31"/>
        <v>-1.7206269305571405E-2</v>
      </c>
    </row>
    <row r="1927" spans="2:4" x14ac:dyDescent="0.3">
      <c r="B1927" s="63">
        <v>42398</v>
      </c>
      <c r="C1927" s="64">
        <v>8815.7999999999993</v>
      </c>
      <c r="D1927" s="62">
        <f t="shared" si="31"/>
        <v>2.6214699788140398E-2</v>
      </c>
    </row>
    <row r="1928" spans="2:4" x14ac:dyDescent="0.3">
      <c r="B1928" s="63">
        <v>42401</v>
      </c>
      <c r="C1928" s="64">
        <v>8788.5</v>
      </c>
      <c r="D1928" s="62">
        <f t="shared" si="31"/>
        <v>-3.0967127203429382E-3</v>
      </c>
    </row>
    <row r="1929" spans="2:4" x14ac:dyDescent="0.3">
      <c r="B1929" s="63">
        <v>42402</v>
      </c>
      <c r="C1929" s="64">
        <v>8528.7000000000007</v>
      </c>
      <c r="D1929" s="62">
        <f t="shared" si="31"/>
        <v>-2.9561358593616575E-2</v>
      </c>
    </row>
    <row r="1930" spans="2:4" x14ac:dyDescent="0.3">
      <c r="B1930" s="63">
        <v>42403</v>
      </c>
      <c r="C1930" s="64">
        <v>8314.5</v>
      </c>
      <c r="D1930" s="62">
        <f t="shared" si="31"/>
        <v>-2.511519926835282E-2</v>
      </c>
    </row>
    <row r="1931" spans="2:4" x14ac:dyDescent="0.3">
      <c r="B1931" s="63">
        <v>42404</v>
      </c>
      <c r="C1931" s="64">
        <v>8468.1</v>
      </c>
      <c r="D1931" s="62">
        <f t="shared" si="31"/>
        <v>1.8473750676529E-2</v>
      </c>
    </row>
    <row r="1932" spans="2:4" x14ac:dyDescent="0.3">
      <c r="B1932" s="63">
        <v>42405</v>
      </c>
      <c r="C1932" s="64">
        <v>8499.5</v>
      </c>
      <c r="D1932" s="62">
        <f t="shared" si="31"/>
        <v>3.7080336793377066E-3</v>
      </c>
    </row>
    <row r="1933" spans="2:4" x14ac:dyDescent="0.3">
      <c r="B1933" s="63">
        <v>42408</v>
      </c>
      <c r="C1933" s="64">
        <v>8122.1</v>
      </c>
      <c r="D1933" s="62">
        <f t="shared" si="31"/>
        <v>-4.4402611918348094E-2</v>
      </c>
    </row>
    <row r="1934" spans="2:4" x14ac:dyDescent="0.3">
      <c r="B1934" s="63">
        <v>42409</v>
      </c>
      <c r="C1934" s="64">
        <v>7927.6</v>
      </c>
      <c r="D1934" s="62">
        <f t="shared" si="31"/>
        <v>-2.394700877851787E-2</v>
      </c>
    </row>
    <row r="1935" spans="2:4" x14ac:dyDescent="0.3">
      <c r="B1935" s="63">
        <v>42410</v>
      </c>
      <c r="C1935" s="64">
        <v>8143.7</v>
      </c>
      <c r="D1935" s="62">
        <f t="shared" si="31"/>
        <v>2.7259195721277493E-2</v>
      </c>
    </row>
    <row r="1936" spans="2:4" x14ac:dyDescent="0.3">
      <c r="B1936" s="63">
        <v>42411</v>
      </c>
      <c r="C1936" s="64">
        <v>7746.3</v>
      </c>
      <c r="D1936" s="62">
        <f t="shared" si="31"/>
        <v>-4.8798457703500824E-2</v>
      </c>
    </row>
    <row r="1937" spans="2:4" x14ac:dyDescent="0.3">
      <c r="B1937" s="63">
        <v>42412</v>
      </c>
      <c r="C1937" s="64">
        <v>7920.8</v>
      </c>
      <c r="D1937" s="62">
        <f t="shared" si="31"/>
        <v>2.2526883802589624E-2</v>
      </c>
    </row>
    <row r="1938" spans="2:4" x14ac:dyDescent="0.3">
      <c r="B1938" s="63">
        <v>42415</v>
      </c>
      <c r="C1938" s="64">
        <v>8179.2</v>
      </c>
      <c r="D1938" s="62">
        <f t="shared" si="31"/>
        <v>3.2622967377032575E-2</v>
      </c>
    </row>
    <row r="1939" spans="2:4" x14ac:dyDescent="0.3">
      <c r="B1939" s="63">
        <v>42416</v>
      </c>
      <c r="C1939" s="64">
        <v>8137.6</v>
      </c>
      <c r="D1939" s="62">
        <f t="shared" si="31"/>
        <v>-5.0860719874803719E-3</v>
      </c>
    </row>
    <row r="1940" spans="2:4" x14ac:dyDescent="0.3">
      <c r="B1940" s="63">
        <v>42417</v>
      </c>
      <c r="C1940" s="64">
        <v>8364.9</v>
      </c>
      <c r="D1940" s="62">
        <f t="shared" si="31"/>
        <v>2.7932068423122205E-2</v>
      </c>
    </row>
    <row r="1941" spans="2:4" x14ac:dyDescent="0.3">
      <c r="B1941" s="63">
        <v>42418</v>
      </c>
      <c r="C1941" s="64">
        <v>8295.4</v>
      </c>
      <c r="D1941" s="62">
        <f t="shared" si="31"/>
        <v>-8.3085272985929312E-3</v>
      </c>
    </row>
    <row r="1942" spans="2:4" x14ac:dyDescent="0.3">
      <c r="B1942" s="63">
        <v>42419</v>
      </c>
      <c r="C1942" s="64">
        <v>8194.2000000000007</v>
      </c>
      <c r="D1942" s="62">
        <f t="shared" si="31"/>
        <v>-1.2199532270896993E-2</v>
      </c>
    </row>
    <row r="1943" spans="2:4" x14ac:dyDescent="0.3">
      <c r="B1943" s="63">
        <v>42422</v>
      </c>
      <c r="C1943" s="64">
        <v>8387</v>
      </c>
      <c r="D1943" s="62">
        <f t="shared" si="31"/>
        <v>2.3528837470405805E-2</v>
      </c>
    </row>
    <row r="1944" spans="2:4" x14ac:dyDescent="0.3">
      <c r="B1944" s="63">
        <v>42423</v>
      </c>
      <c r="C1944" s="64">
        <v>8267.6</v>
      </c>
      <c r="D1944" s="62">
        <f t="shared" si="31"/>
        <v>-1.423631811136278E-2</v>
      </c>
    </row>
    <row r="1945" spans="2:4" x14ac:dyDescent="0.3">
      <c r="B1945" s="63">
        <v>42424</v>
      </c>
      <c r="C1945" s="64">
        <v>8013.7</v>
      </c>
      <c r="D1945" s="62">
        <f t="shared" si="31"/>
        <v>-3.0710242391988066E-2</v>
      </c>
    </row>
    <row r="1946" spans="2:4" x14ac:dyDescent="0.3">
      <c r="B1946" s="63">
        <v>42425</v>
      </c>
      <c r="C1946" s="64">
        <v>8215.6</v>
      </c>
      <c r="D1946" s="62">
        <f t="shared" si="31"/>
        <v>2.5194354667631751E-2</v>
      </c>
    </row>
    <row r="1947" spans="2:4" x14ac:dyDescent="0.3">
      <c r="B1947" s="63">
        <v>42426</v>
      </c>
      <c r="C1947" s="64">
        <v>8349.2000000000007</v>
      </c>
      <c r="D1947" s="62">
        <f t="shared" si="31"/>
        <v>1.6261745946735521E-2</v>
      </c>
    </row>
    <row r="1948" spans="2:4" x14ac:dyDescent="0.3">
      <c r="B1948" s="63">
        <v>42429</v>
      </c>
      <c r="C1948" s="64">
        <v>8461.4</v>
      </c>
      <c r="D1948" s="62">
        <f t="shared" si="31"/>
        <v>1.3438413261150637E-2</v>
      </c>
    </row>
    <row r="1949" spans="2:4" x14ac:dyDescent="0.3">
      <c r="B1949" s="63">
        <v>42430</v>
      </c>
      <c r="C1949" s="64">
        <v>8611</v>
      </c>
      <c r="D1949" s="62">
        <f t="shared" si="31"/>
        <v>1.7680289313825179E-2</v>
      </c>
    </row>
    <row r="1950" spans="2:4" x14ac:dyDescent="0.3">
      <c r="B1950" s="63">
        <v>42431</v>
      </c>
      <c r="C1950" s="64">
        <v>8764.5</v>
      </c>
      <c r="D1950" s="62">
        <f t="shared" si="31"/>
        <v>1.7826036464986646E-2</v>
      </c>
    </row>
    <row r="1951" spans="2:4" x14ac:dyDescent="0.3">
      <c r="B1951" s="63">
        <v>42432</v>
      </c>
      <c r="C1951" s="64">
        <v>8767</v>
      </c>
      <c r="D1951" s="62">
        <f t="shared" si="31"/>
        <v>2.8524159963489077E-4</v>
      </c>
    </row>
    <row r="1952" spans="2:4" x14ac:dyDescent="0.3">
      <c r="B1952" s="63">
        <v>42433</v>
      </c>
      <c r="C1952" s="64">
        <v>8811.6</v>
      </c>
      <c r="D1952" s="62">
        <f t="shared" si="31"/>
        <v>5.0872590395802855E-3</v>
      </c>
    </row>
    <row r="1953" spans="2:4" x14ac:dyDescent="0.3">
      <c r="B1953" s="63">
        <v>42436</v>
      </c>
      <c r="C1953" s="64">
        <v>8786.7999999999993</v>
      </c>
      <c r="D1953" s="62">
        <f t="shared" si="31"/>
        <v>-2.8144718325844443E-3</v>
      </c>
    </row>
    <row r="1954" spans="2:4" x14ac:dyDescent="0.3">
      <c r="B1954" s="63">
        <v>42437</v>
      </c>
      <c r="C1954" s="64">
        <v>8740.2999999999993</v>
      </c>
      <c r="D1954" s="62">
        <f t="shared" si="31"/>
        <v>-5.2920289525196888E-3</v>
      </c>
    </row>
    <row r="1955" spans="2:4" x14ac:dyDescent="0.3">
      <c r="B1955" s="63">
        <v>42438</v>
      </c>
      <c r="C1955" s="64">
        <v>8761.1</v>
      </c>
      <c r="D1955" s="62">
        <f t="shared" si="31"/>
        <v>2.3797810143817823E-3</v>
      </c>
    </row>
    <row r="1956" spans="2:4" x14ac:dyDescent="0.3">
      <c r="B1956" s="63">
        <v>42439</v>
      </c>
      <c r="C1956" s="64">
        <v>8766.9</v>
      </c>
      <c r="D1956" s="62">
        <f t="shared" ref="D1956:D2019" si="32">(C1956-C1955)/C1955</f>
        <v>6.6201732659132667E-4</v>
      </c>
    </row>
    <row r="1957" spans="2:4" x14ac:dyDescent="0.3">
      <c r="B1957" s="63">
        <v>42440</v>
      </c>
      <c r="C1957" s="64">
        <v>9090.6</v>
      </c>
      <c r="D1957" s="62">
        <f t="shared" si="32"/>
        <v>3.6922971631933837E-2</v>
      </c>
    </row>
    <row r="1958" spans="2:4" x14ac:dyDescent="0.3">
      <c r="B1958" s="63">
        <v>42443</v>
      </c>
      <c r="C1958" s="64">
        <v>9142.7000000000007</v>
      </c>
      <c r="D1958" s="62">
        <f t="shared" si="32"/>
        <v>5.7311948606253013E-3</v>
      </c>
    </row>
    <row r="1959" spans="2:4" x14ac:dyDescent="0.3">
      <c r="B1959" s="63">
        <v>42444</v>
      </c>
      <c r="C1959" s="64">
        <v>8988.2999999999993</v>
      </c>
      <c r="D1959" s="62">
        <f t="shared" si="32"/>
        <v>-1.6887790258895231E-2</v>
      </c>
    </row>
    <row r="1960" spans="2:4" x14ac:dyDescent="0.3">
      <c r="B1960" s="63">
        <v>42445</v>
      </c>
      <c r="C1960" s="64">
        <v>8962.7999999999993</v>
      </c>
      <c r="D1960" s="62">
        <f t="shared" si="32"/>
        <v>-2.8370214612329363E-3</v>
      </c>
    </row>
    <row r="1961" spans="2:4" x14ac:dyDescent="0.3">
      <c r="B1961" s="63">
        <v>42446</v>
      </c>
      <c r="C1961" s="64">
        <v>8978.7999999999993</v>
      </c>
      <c r="D1961" s="62">
        <f t="shared" si="32"/>
        <v>1.7851564243316822E-3</v>
      </c>
    </row>
    <row r="1962" spans="2:4" x14ac:dyDescent="0.3">
      <c r="B1962" s="63">
        <v>42447</v>
      </c>
      <c r="C1962" s="64">
        <v>9051.1</v>
      </c>
      <c r="D1962" s="62">
        <f t="shared" si="32"/>
        <v>8.0523009756316103E-3</v>
      </c>
    </row>
    <row r="1963" spans="2:4" x14ac:dyDescent="0.3">
      <c r="B1963" s="63">
        <v>42450</v>
      </c>
      <c r="C1963" s="64">
        <v>9021</v>
      </c>
      <c r="D1963" s="62">
        <f t="shared" si="32"/>
        <v>-3.3255626387953246E-3</v>
      </c>
    </row>
    <row r="1964" spans="2:4" x14ac:dyDescent="0.3">
      <c r="B1964" s="63">
        <v>42451</v>
      </c>
      <c r="C1964" s="64">
        <v>8992</v>
      </c>
      <c r="D1964" s="62">
        <f t="shared" si="32"/>
        <v>-3.2147212060747144E-3</v>
      </c>
    </row>
    <row r="1965" spans="2:4" x14ac:dyDescent="0.3">
      <c r="B1965" s="63">
        <v>42452</v>
      </c>
      <c r="C1965" s="64">
        <v>8927.1</v>
      </c>
      <c r="D1965" s="62">
        <f t="shared" si="32"/>
        <v>-7.2175266903914187E-3</v>
      </c>
    </row>
    <row r="1966" spans="2:4" x14ac:dyDescent="0.3">
      <c r="B1966" s="63">
        <v>42453</v>
      </c>
      <c r="C1966" s="64">
        <v>8789.7999999999993</v>
      </c>
      <c r="D1966" s="62">
        <f t="shared" si="32"/>
        <v>-1.5380134646189814E-2</v>
      </c>
    </row>
    <row r="1967" spans="2:4" x14ac:dyDescent="0.3">
      <c r="B1967" s="63">
        <v>42458</v>
      </c>
      <c r="C1967" s="64">
        <v>8808.2999999999993</v>
      </c>
      <c r="D1967" s="62">
        <f t="shared" si="32"/>
        <v>2.1047122801428932E-3</v>
      </c>
    </row>
    <row r="1968" spans="2:4" x14ac:dyDescent="0.3">
      <c r="B1968" s="63">
        <v>42459</v>
      </c>
      <c r="C1968" s="64">
        <v>8870.2000000000007</v>
      </c>
      <c r="D1968" s="62">
        <f t="shared" si="32"/>
        <v>7.0274627340124046E-3</v>
      </c>
    </row>
    <row r="1969" spans="2:4" x14ac:dyDescent="0.3">
      <c r="B1969" s="63">
        <v>42460</v>
      </c>
      <c r="C1969" s="64">
        <v>8723.1</v>
      </c>
      <c r="D1969" s="62">
        <f t="shared" si="32"/>
        <v>-1.6583617054857877E-2</v>
      </c>
    </row>
    <row r="1970" spans="2:4" x14ac:dyDescent="0.3">
      <c r="B1970" s="63">
        <v>42461</v>
      </c>
      <c r="C1970" s="64">
        <v>8602.2999999999993</v>
      </c>
      <c r="D1970" s="62">
        <f t="shared" si="32"/>
        <v>-1.3848287879309086E-2</v>
      </c>
    </row>
    <row r="1971" spans="2:4" x14ac:dyDescent="0.3">
      <c r="B1971" s="63">
        <v>42464</v>
      </c>
      <c r="C1971" s="64">
        <v>8597.5</v>
      </c>
      <c r="D1971" s="62">
        <f t="shared" si="32"/>
        <v>-5.5799030491836754E-4</v>
      </c>
    </row>
    <row r="1972" spans="2:4" x14ac:dyDescent="0.3">
      <c r="B1972" s="63">
        <v>42465</v>
      </c>
      <c r="C1972" s="64">
        <v>8387.7000000000007</v>
      </c>
      <c r="D1972" s="62">
        <f t="shared" si="32"/>
        <v>-2.4402442570514601E-2</v>
      </c>
    </row>
    <row r="1973" spans="2:4" x14ac:dyDescent="0.3">
      <c r="B1973" s="63">
        <v>42466</v>
      </c>
      <c r="C1973" s="64">
        <v>8398.6</v>
      </c>
      <c r="D1973" s="62">
        <f t="shared" si="32"/>
        <v>1.2995219190003976E-3</v>
      </c>
    </row>
    <row r="1974" spans="2:4" x14ac:dyDescent="0.3">
      <c r="B1974" s="63">
        <v>42467</v>
      </c>
      <c r="C1974" s="64">
        <v>8292.9</v>
      </c>
      <c r="D1974" s="62">
        <f t="shared" si="32"/>
        <v>-1.2585430905150945E-2</v>
      </c>
    </row>
    <row r="1975" spans="2:4" x14ac:dyDescent="0.3">
      <c r="B1975" s="63">
        <v>42468</v>
      </c>
      <c r="C1975" s="64">
        <v>8427.6</v>
      </c>
      <c r="D1975" s="62">
        <f t="shared" si="32"/>
        <v>1.6242810114676497E-2</v>
      </c>
    </row>
    <row r="1976" spans="2:4" x14ac:dyDescent="0.3">
      <c r="B1976" s="63">
        <v>42471</v>
      </c>
      <c r="C1976" s="64">
        <v>8497.6</v>
      </c>
      <c r="D1976" s="62">
        <f t="shared" si="32"/>
        <v>8.3060420523043323E-3</v>
      </c>
    </row>
    <row r="1977" spans="2:4" x14ac:dyDescent="0.3">
      <c r="B1977" s="63">
        <v>42472</v>
      </c>
      <c r="C1977" s="64">
        <v>8546.2999999999993</v>
      </c>
      <c r="D1977" s="62">
        <f t="shared" si="32"/>
        <v>5.7310299378646803E-3</v>
      </c>
    </row>
    <row r="1978" spans="2:4" x14ac:dyDescent="0.3">
      <c r="B1978" s="63">
        <v>42473</v>
      </c>
      <c r="C1978" s="64">
        <v>8820.7000000000007</v>
      </c>
      <c r="D1978" s="62">
        <f t="shared" si="32"/>
        <v>3.2107461708575813E-2</v>
      </c>
    </row>
    <row r="1979" spans="2:4" x14ac:dyDescent="0.3">
      <c r="B1979" s="63">
        <v>42474</v>
      </c>
      <c r="C1979" s="64">
        <v>8861.5</v>
      </c>
      <c r="D1979" s="62">
        <f t="shared" si="32"/>
        <v>4.625483238291663E-3</v>
      </c>
    </row>
    <row r="1980" spans="2:4" x14ac:dyDescent="0.3">
      <c r="B1980" s="63">
        <v>42475</v>
      </c>
      <c r="C1980" s="64">
        <v>8850.9</v>
      </c>
      <c r="D1980" s="62">
        <f t="shared" si="32"/>
        <v>-1.1961857473340139E-3</v>
      </c>
    </row>
    <row r="1981" spans="2:4" x14ac:dyDescent="0.3">
      <c r="B1981" s="63">
        <v>42478</v>
      </c>
      <c r="C1981" s="64">
        <v>8881.6</v>
      </c>
      <c r="D1981" s="62">
        <f t="shared" si="32"/>
        <v>3.4685738173519899E-3</v>
      </c>
    </row>
    <row r="1982" spans="2:4" x14ac:dyDescent="0.3">
      <c r="B1982" s="63">
        <v>42479</v>
      </c>
      <c r="C1982" s="64">
        <v>8971.2999999999993</v>
      </c>
      <c r="D1982" s="62">
        <f t="shared" si="32"/>
        <v>1.0099531615924934E-2</v>
      </c>
    </row>
    <row r="1983" spans="2:4" x14ac:dyDescent="0.3">
      <c r="B1983" s="63">
        <v>42480</v>
      </c>
      <c r="C1983" s="64">
        <v>9147.2000000000007</v>
      </c>
      <c r="D1983" s="62">
        <f t="shared" si="32"/>
        <v>1.9606968889681702E-2</v>
      </c>
    </row>
    <row r="1984" spans="2:4" x14ac:dyDescent="0.3">
      <c r="B1984" s="63">
        <v>42481</v>
      </c>
      <c r="C1984" s="64">
        <v>9197.2000000000007</v>
      </c>
      <c r="D1984" s="62">
        <f t="shared" si="32"/>
        <v>5.4661535770509006E-3</v>
      </c>
    </row>
    <row r="1985" spans="2:4" x14ac:dyDescent="0.3">
      <c r="B1985" s="63">
        <v>42482</v>
      </c>
      <c r="C1985" s="64">
        <v>9232.7999999999993</v>
      </c>
      <c r="D1985" s="62">
        <f t="shared" si="32"/>
        <v>3.8707432696906169E-3</v>
      </c>
    </row>
    <row r="1986" spans="2:4" x14ac:dyDescent="0.3">
      <c r="B1986" s="63">
        <v>42485</v>
      </c>
      <c r="C1986" s="64">
        <v>9140</v>
      </c>
      <c r="D1986" s="62">
        <f t="shared" si="32"/>
        <v>-1.0051122086474231E-2</v>
      </c>
    </row>
    <row r="1987" spans="2:4" x14ac:dyDescent="0.3">
      <c r="B1987" s="63">
        <v>42486</v>
      </c>
      <c r="C1987" s="64">
        <v>9283</v>
      </c>
      <c r="D1987" s="62">
        <f t="shared" si="32"/>
        <v>1.5645514223194747E-2</v>
      </c>
    </row>
    <row r="1988" spans="2:4" x14ac:dyDescent="0.3">
      <c r="B1988" s="63">
        <v>42487</v>
      </c>
      <c r="C1988" s="64">
        <v>9332.6</v>
      </c>
      <c r="D1988" s="62">
        <f t="shared" si="32"/>
        <v>5.3431002908542885E-3</v>
      </c>
    </row>
    <row r="1989" spans="2:4" x14ac:dyDescent="0.3">
      <c r="B1989" s="63">
        <v>42488</v>
      </c>
      <c r="C1989" s="64">
        <v>9269</v>
      </c>
      <c r="D1989" s="62">
        <f t="shared" si="32"/>
        <v>-6.814821164520108E-3</v>
      </c>
    </row>
    <row r="1990" spans="2:4" x14ac:dyDescent="0.3">
      <c r="B1990" s="63">
        <v>42489</v>
      </c>
      <c r="C1990" s="64">
        <v>9025.7000000000007</v>
      </c>
      <c r="D1990" s="62">
        <f t="shared" si="32"/>
        <v>-2.6248786276836689E-2</v>
      </c>
    </row>
    <row r="1991" spans="2:4" x14ac:dyDescent="0.3">
      <c r="B1991" s="63">
        <v>42492</v>
      </c>
      <c r="C1991" s="64">
        <v>9022.1</v>
      </c>
      <c r="D1991" s="62">
        <f t="shared" si="32"/>
        <v>-3.9886103016944542E-4</v>
      </c>
    </row>
    <row r="1992" spans="2:4" x14ac:dyDescent="0.3">
      <c r="B1992" s="63">
        <v>42493</v>
      </c>
      <c r="C1992" s="64">
        <v>8764.9</v>
      </c>
      <c r="D1992" s="62">
        <f t="shared" si="32"/>
        <v>-2.8507775351636615E-2</v>
      </c>
    </row>
    <row r="1993" spans="2:4" x14ac:dyDescent="0.3">
      <c r="B1993" s="63">
        <v>42494</v>
      </c>
      <c r="C1993" s="64">
        <v>8654.2999999999993</v>
      </c>
      <c r="D1993" s="62">
        <f t="shared" si="32"/>
        <v>-1.2618512475898227E-2</v>
      </c>
    </row>
    <row r="1994" spans="2:4" x14ac:dyDescent="0.3">
      <c r="B1994" s="63">
        <v>42495</v>
      </c>
      <c r="C1994" s="64">
        <v>8689.4</v>
      </c>
      <c r="D1994" s="62">
        <f t="shared" si="32"/>
        <v>4.0557872964884934E-3</v>
      </c>
    </row>
    <row r="1995" spans="2:4" x14ac:dyDescent="0.3">
      <c r="B1995" s="63">
        <v>42496</v>
      </c>
      <c r="C1995" s="64">
        <v>8702.1</v>
      </c>
      <c r="D1995" s="62">
        <f t="shared" si="32"/>
        <v>1.4615508550648753E-3</v>
      </c>
    </row>
    <row r="1996" spans="2:4" x14ac:dyDescent="0.3">
      <c r="B1996" s="63">
        <v>42499</v>
      </c>
      <c r="C1996" s="64">
        <v>8660.7999999999993</v>
      </c>
      <c r="D1996" s="62">
        <f t="shared" si="32"/>
        <v>-4.7459808551959977E-3</v>
      </c>
    </row>
    <row r="1997" spans="2:4" x14ac:dyDescent="0.3">
      <c r="B1997" s="63">
        <v>42500</v>
      </c>
      <c r="C1997" s="64">
        <v>8775.2000000000007</v>
      </c>
      <c r="D1997" s="62">
        <f t="shared" si="32"/>
        <v>1.320894143728079E-2</v>
      </c>
    </row>
    <row r="1998" spans="2:4" x14ac:dyDescent="0.3">
      <c r="B1998" s="63">
        <v>42501</v>
      </c>
      <c r="C1998" s="64">
        <v>8663.9</v>
      </c>
      <c r="D1998" s="62">
        <f t="shared" si="32"/>
        <v>-1.2683471601786978E-2</v>
      </c>
    </row>
    <row r="1999" spans="2:4" x14ac:dyDescent="0.3">
      <c r="B1999" s="63">
        <v>42502</v>
      </c>
      <c r="C1999" s="64">
        <v>8663.1</v>
      </c>
      <c r="D1999" s="62">
        <f t="shared" si="32"/>
        <v>-9.2337169173152097E-5</v>
      </c>
    </row>
    <row r="2000" spans="2:4" x14ac:dyDescent="0.3">
      <c r="B2000" s="63">
        <v>42503</v>
      </c>
      <c r="C2000" s="64">
        <v>8721.5</v>
      </c>
      <c r="D2000" s="62">
        <f t="shared" si="32"/>
        <v>6.7412358162781951E-3</v>
      </c>
    </row>
    <row r="2001" spans="2:4" x14ac:dyDescent="0.3">
      <c r="B2001" s="63">
        <v>42506</v>
      </c>
      <c r="C2001" s="64">
        <v>8682.1</v>
      </c>
      <c r="D2001" s="62">
        <f t="shared" si="32"/>
        <v>-4.5175715186607391E-3</v>
      </c>
    </row>
    <row r="2002" spans="2:4" x14ac:dyDescent="0.3">
      <c r="B2002" s="63">
        <v>42507</v>
      </c>
      <c r="C2002" s="64">
        <v>8698.7000000000007</v>
      </c>
      <c r="D2002" s="62">
        <f t="shared" si="32"/>
        <v>1.9119798205503695E-3</v>
      </c>
    </row>
    <row r="2003" spans="2:4" x14ac:dyDescent="0.3">
      <c r="B2003" s="63">
        <v>42508</v>
      </c>
      <c r="C2003" s="64">
        <v>8775.1</v>
      </c>
      <c r="D2003" s="62">
        <f t="shared" si="32"/>
        <v>8.7829215859840694E-3</v>
      </c>
    </row>
    <row r="2004" spans="2:4" x14ac:dyDescent="0.3">
      <c r="B2004" s="63">
        <v>42509</v>
      </c>
      <c r="C2004" s="64">
        <v>8674.7000000000007</v>
      </c>
      <c r="D2004" s="62">
        <f t="shared" si="32"/>
        <v>-1.1441465054529251E-2</v>
      </c>
    </row>
    <row r="2005" spans="2:4" x14ac:dyDescent="0.3">
      <c r="B2005" s="63">
        <v>42510</v>
      </c>
      <c r="C2005" s="64">
        <v>8771.2000000000007</v>
      </c>
      <c r="D2005" s="62">
        <f t="shared" si="32"/>
        <v>1.1124304010513331E-2</v>
      </c>
    </row>
    <row r="2006" spans="2:4" x14ac:dyDescent="0.3">
      <c r="B2006" s="63">
        <v>42513</v>
      </c>
      <c r="C2006" s="64">
        <v>8714</v>
      </c>
      <c r="D2006" s="62">
        <f t="shared" si="32"/>
        <v>-6.521342575702381E-3</v>
      </c>
    </row>
    <row r="2007" spans="2:4" x14ac:dyDescent="0.3">
      <c r="B2007" s="63">
        <v>42514</v>
      </c>
      <c r="C2007" s="64">
        <v>8918.1</v>
      </c>
      <c r="D2007" s="62">
        <f t="shared" si="32"/>
        <v>2.3422079412439793E-2</v>
      </c>
    </row>
    <row r="2008" spans="2:4" x14ac:dyDescent="0.3">
      <c r="B2008" s="63">
        <v>42515</v>
      </c>
      <c r="C2008" s="64">
        <v>9125</v>
      </c>
      <c r="D2008" s="62">
        <f t="shared" si="32"/>
        <v>2.3200008970520585E-2</v>
      </c>
    </row>
    <row r="2009" spans="2:4" x14ac:dyDescent="0.3">
      <c r="B2009" s="63">
        <v>42516</v>
      </c>
      <c r="C2009" s="64">
        <v>9079.2000000000007</v>
      </c>
      <c r="D2009" s="62">
        <f t="shared" si="32"/>
        <v>-5.0191780821917014E-3</v>
      </c>
    </row>
    <row r="2010" spans="2:4" x14ac:dyDescent="0.3">
      <c r="B2010" s="63">
        <v>42517</v>
      </c>
      <c r="C2010" s="64">
        <v>9107.2999999999993</v>
      </c>
      <c r="D2010" s="62">
        <f t="shared" si="32"/>
        <v>3.0949863424088622E-3</v>
      </c>
    </row>
    <row r="2011" spans="2:4" x14ac:dyDescent="0.3">
      <c r="B2011" s="63">
        <v>42520</v>
      </c>
      <c r="C2011" s="64">
        <v>9116.9</v>
      </c>
      <c r="D2011" s="62">
        <f t="shared" si="32"/>
        <v>1.0540994586760472E-3</v>
      </c>
    </row>
    <row r="2012" spans="2:4" x14ac:dyDescent="0.3">
      <c r="B2012" s="63">
        <v>42521</v>
      </c>
      <c r="C2012" s="64">
        <v>9034</v>
      </c>
      <c r="D2012" s="62">
        <f t="shared" si="32"/>
        <v>-9.0930031041252662E-3</v>
      </c>
    </row>
    <row r="2013" spans="2:4" x14ac:dyDescent="0.3">
      <c r="B2013" s="63">
        <v>42522</v>
      </c>
      <c r="C2013" s="64">
        <v>8916.9</v>
      </c>
      <c r="D2013" s="62">
        <f t="shared" si="32"/>
        <v>-1.2962143015275665E-2</v>
      </c>
    </row>
    <row r="2014" spans="2:4" x14ac:dyDescent="0.3">
      <c r="B2014" s="63">
        <v>42523</v>
      </c>
      <c r="C2014" s="64">
        <v>8957.9</v>
      </c>
      <c r="D2014" s="62">
        <f t="shared" si="32"/>
        <v>4.5980105193508961E-3</v>
      </c>
    </row>
    <row r="2015" spans="2:4" x14ac:dyDescent="0.3">
      <c r="B2015" s="63">
        <v>42524</v>
      </c>
      <c r="C2015" s="64">
        <v>8801.6</v>
      </c>
      <c r="D2015" s="62">
        <f t="shared" si="32"/>
        <v>-1.7448285870572264E-2</v>
      </c>
    </row>
    <row r="2016" spans="2:4" x14ac:dyDescent="0.3">
      <c r="B2016" s="63">
        <v>42527</v>
      </c>
      <c r="C2016" s="64">
        <v>8823.5</v>
      </c>
      <c r="D2016" s="62">
        <f t="shared" si="32"/>
        <v>2.4881839665514948E-3</v>
      </c>
    </row>
    <row r="2017" spans="2:4" x14ac:dyDescent="0.3">
      <c r="B2017" s="63">
        <v>42528</v>
      </c>
      <c r="C2017" s="64">
        <v>8894.5</v>
      </c>
      <c r="D2017" s="62">
        <f t="shared" si="32"/>
        <v>8.0466934889782959E-3</v>
      </c>
    </row>
    <row r="2018" spans="2:4" x14ac:dyDescent="0.3">
      <c r="B2018" s="63">
        <v>42529</v>
      </c>
      <c r="C2018" s="64">
        <v>8831.4</v>
      </c>
      <c r="D2018" s="62">
        <f t="shared" si="32"/>
        <v>-7.094271740963558E-3</v>
      </c>
    </row>
    <row r="2019" spans="2:4" x14ac:dyDescent="0.3">
      <c r="B2019" s="63">
        <v>42530</v>
      </c>
      <c r="C2019" s="64">
        <v>8769.5</v>
      </c>
      <c r="D2019" s="62">
        <f t="shared" si="32"/>
        <v>-7.0090812328735689E-3</v>
      </c>
    </row>
    <row r="2020" spans="2:4" x14ac:dyDescent="0.3">
      <c r="B2020" s="63">
        <v>42531</v>
      </c>
      <c r="C2020" s="64">
        <v>8490.5</v>
      </c>
      <c r="D2020" s="62">
        <f t="shared" ref="D2020:D2083" si="33">(C2020-C2019)/C2019</f>
        <v>-3.1814812703118762E-2</v>
      </c>
    </row>
    <row r="2021" spans="2:4" x14ac:dyDescent="0.3">
      <c r="B2021" s="63">
        <v>42534</v>
      </c>
      <c r="C2021" s="64">
        <v>8303.7999999999993</v>
      </c>
      <c r="D2021" s="62">
        <f t="shared" si="33"/>
        <v>-2.1989282138861165E-2</v>
      </c>
    </row>
    <row r="2022" spans="2:4" x14ac:dyDescent="0.3">
      <c r="B2022" s="63">
        <v>42535</v>
      </c>
      <c r="C2022" s="64">
        <v>8126.7</v>
      </c>
      <c r="D2022" s="62">
        <f t="shared" si="33"/>
        <v>-2.1327584961102083E-2</v>
      </c>
    </row>
    <row r="2023" spans="2:4" x14ac:dyDescent="0.3">
      <c r="B2023" s="63">
        <v>42536</v>
      </c>
      <c r="C2023" s="64">
        <v>8250.7999999999993</v>
      </c>
      <c r="D2023" s="62">
        <f t="shared" si="33"/>
        <v>1.5270651063777358E-2</v>
      </c>
    </row>
    <row r="2024" spans="2:4" x14ac:dyDescent="0.3">
      <c r="B2024" s="63">
        <v>42537</v>
      </c>
      <c r="C2024" s="64">
        <v>8199.9</v>
      </c>
      <c r="D2024" s="62">
        <f t="shared" si="33"/>
        <v>-6.1690987540601689E-3</v>
      </c>
    </row>
    <row r="2025" spans="2:4" x14ac:dyDescent="0.3">
      <c r="B2025" s="63">
        <v>42538</v>
      </c>
      <c r="C2025" s="64">
        <v>8362</v>
      </c>
      <c r="D2025" s="62">
        <f t="shared" si="33"/>
        <v>1.9768533762606906E-2</v>
      </c>
    </row>
    <row r="2026" spans="2:4" x14ac:dyDescent="0.3">
      <c r="B2026" s="63">
        <v>42541</v>
      </c>
      <c r="C2026" s="64">
        <v>8647.1</v>
      </c>
      <c r="D2026" s="62">
        <f t="shared" si="33"/>
        <v>3.40947141832098E-2</v>
      </c>
    </row>
    <row r="2027" spans="2:4" x14ac:dyDescent="0.3">
      <c r="B2027" s="63">
        <v>42542</v>
      </c>
      <c r="C2027" s="64">
        <v>8667.2999999999993</v>
      </c>
      <c r="D2027" s="62">
        <f t="shared" si="33"/>
        <v>2.3360432977528778E-3</v>
      </c>
    </row>
    <row r="2028" spans="2:4" x14ac:dyDescent="0.3">
      <c r="B2028" s="63">
        <v>42543</v>
      </c>
      <c r="C2028" s="64">
        <v>8702</v>
      </c>
      <c r="D2028" s="62">
        <f t="shared" si="33"/>
        <v>4.003553586468765E-3</v>
      </c>
    </row>
    <row r="2029" spans="2:4" x14ac:dyDescent="0.3">
      <c r="B2029" s="63">
        <v>42544</v>
      </c>
      <c r="C2029" s="64">
        <v>8885.2999999999993</v>
      </c>
      <c r="D2029" s="62">
        <f t="shared" si="33"/>
        <v>2.1064123190071164E-2</v>
      </c>
    </row>
    <row r="2030" spans="2:4" x14ac:dyDescent="0.3">
      <c r="B2030" s="63">
        <v>42545</v>
      </c>
      <c r="C2030" s="64">
        <v>7787.7</v>
      </c>
      <c r="D2030" s="62">
        <f t="shared" si="33"/>
        <v>-0.12352987518710674</v>
      </c>
    </row>
    <row r="2031" spans="2:4" x14ac:dyDescent="0.3">
      <c r="B2031" s="63">
        <v>42548</v>
      </c>
      <c r="C2031" s="64">
        <v>7645.5</v>
      </c>
      <c r="D2031" s="62">
        <f t="shared" si="33"/>
        <v>-1.8259563157286468E-2</v>
      </c>
    </row>
    <row r="2032" spans="2:4" x14ac:dyDescent="0.3">
      <c r="B2032" s="63">
        <v>42549</v>
      </c>
      <c r="C2032" s="64">
        <v>7835</v>
      </c>
      <c r="D2032" s="62">
        <f t="shared" si="33"/>
        <v>2.4785821725197828E-2</v>
      </c>
    </row>
    <row r="2033" spans="2:4" x14ac:dyDescent="0.3">
      <c r="B2033" s="63">
        <v>42550</v>
      </c>
      <c r="C2033" s="64">
        <v>8105.3</v>
      </c>
      <c r="D2033" s="62">
        <f t="shared" si="33"/>
        <v>3.4499042756860263E-2</v>
      </c>
    </row>
    <row r="2034" spans="2:4" x14ac:dyDescent="0.3">
      <c r="B2034" s="63">
        <v>42551</v>
      </c>
      <c r="C2034" s="64">
        <v>8163.3</v>
      </c>
      <c r="D2034" s="62">
        <f t="shared" si="33"/>
        <v>7.1558116294276582E-3</v>
      </c>
    </row>
    <row r="2035" spans="2:4" x14ac:dyDescent="0.3">
      <c r="B2035" s="63">
        <v>42552</v>
      </c>
      <c r="C2035" s="64">
        <v>8268.9</v>
      </c>
      <c r="D2035" s="62">
        <f t="shared" si="33"/>
        <v>1.2935945022233589E-2</v>
      </c>
    </row>
    <row r="2036" spans="2:4" x14ac:dyDescent="0.3">
      <c r="B2036" s="63">
        <v>42555</v>
      </c>
      <c r="C2036" s="64">
        <v>8255.9</v>
      </c>
      <c r="D2036" s="62">
        <f t="shared" si="33"/>
        <v>-1.5721559094921938E-3</v>
      </c>
    </row>
    <row r="2037" spans="2:4" x14ac:dyDescent="0.3">
      <c r="B2037" s="63">
        <v>42556</v>
      </c>
      <c r="C2037" s="64">
        <v>8067.6</v>
      </c>
      <c r="D2037" s="62">
        <f t="shared" si="33"/>
        <v>-2.2807931297617375E-2</v>
      </c>
    </row>
    <row r="2038" spans="2:4" x14ac:dyDescent="0.3">
      <c r="B2038" s="63">
        <v>42557</v>
      </c>
      <c r="C2038" s="64">
        <v>7926.2</v>
      </c>
      <c r="D2038" s="62">
        <f t="shared" si="33"/>
        <v>-1.7526897714314114E-2</v>
      </c>
    </row>
    <row r="2039" spans="2:4" x14ac:dyDescent="0.3">
      <c r="B2039" s="63">
        <v>42558</v>
      </c>
      <c r="C2039" s="64">
        <v>8008.2</v>
      </c>
      <c r="D2039" s="62">
        <f t="shared" si="33"/>
        <v>1.034543665312508E-2</v>
      </c>
    </row>
    <row r="2040" spans="2:4" x14ac:dyDescent="0.3">
      <c r="B2040" s="63">
        <v>42559</v>
      </c>
      <c r="C2040" s="64">
        <v>8185.9</v>
      </c>
      <c r="D2040" s="62">
        <f t="shared" si="33"/>
        <v>2.2189755500611849E-2</v>
      </c>
    </row>
    <row r="2041" spans="2:4" x14ac:dyDescent="0.3">
      <c r="B2041" s="63">
        <v>42562</v>
      </c>
      <c r="C2041" s="64">
        <v>8305.1</v>
      </c>
      <c r="D2041" s="62">
        <f t="shared" si="33"/>
        <v>1.4561624256343313E-2</v>
      </c>
    </row>
    <row r="2042" spans="2:4" x14ac:dyDescent="0.3">
      <c r="B2042" s="63">
        <v>42563</v>
      </c>
      <c r="C2042" s="64">
        <v>8506</v>
      </c>
      <c r="D2042" s="62">
        <f t="shared" si="33"/>
        <v>2.4189955569469318E-2</v>
      </c>
    </row>
    <row r="2043" spans="2:4" x14ac:dyDescent="0.3">
      <c r="B2043" s="63">
        <v>42564</v>
      </c>
      <c r="C2043" s="64">
        <v>8473.9</v>
      </c>
      <c r="D2043" s="62">
        <f t="shared" si="33"/>
        <v>-3.7738067246649853E-3</v>
      </c>
    </row>
    <row r="2044" spans="2:4" x14ac:dyDescent="0.3">
      <c r="B2044" s="63">
        <v>42565</v>
      </c>
      <c r="C2044" s="64">
        <v>8552.2999999999993</v>
      </c>
      <c r="D2044" s="62">
        <f t="shared" si="33"/>
        <v>9.2519383046766705E-3</v>
      </c>
    </row>
    <row r="2045" spans="2:4" x14ac:dyDescent="0.3">
      <c r="B2045" s="63">
        <v>42566</v>
      </c>
      <c r="C2045" s="64">
        <v>8531</v>
      </c>
      <c r="D2045" s="62">
        <f t="shared" si="33"/>
        <v>-2.4905580954830016E-3</v>
      </c>
    </row>
    <row r="2046" spans="2:4" x14ac:dyDescent="0.3">
      <c r="B2046" s="63">
        <v>42569</v>
      </c>
      <c r="C2046" s="64">
        <v>8524.4</v>
      </c>
      <c r="D2046" s="62">
        <f t="shared" si="33"/>
        <v>-7.7364904466069209E-4</v>
      </c>
    </row>
    <row r="2047" spans="2:4" x14ac:dyDescent="0.3">
      <c r="B2047" s="63">
        <v>42570</v>
      </c>
      <c r="C2047" s="64">
        <v>8485.2000000000007</v>
      </c>
      <c r="D2047" s="62">
        <f t="shared" si="33"/>
        <v>-4.598564121814897E-3</v>
      </c>
    </row>
    <row r="2048" spans="2:4" x14ac:dyDescent="0.3">
      <c r="B2048" s="63">
        <v>42571</v>
      </c>
      <c r="C2048" s="64">
        <v>8575.5</v>
      </c>
      <c r="D2048" s="62">
        <f t="shared" si="33"/>
        <v>1.0642059114693733E-2</v>
      </c>
    </row>
    <row r="2049" spans="2:4" x14ac:dyDescent="0.3">
      <c r="B2049" s="63">
        <v>42572</v>
      </c>
      <c r="C2049" s="64">
        <v>8583.6</v>
      </c>
      <c r="D2049" s="62">
        <f t="shared" si="33"/>
        <v>9.445513381144381E-4</v>
      </c>
    </row>
    <row r="2050" spans="2:4" x14ac:dyDescent="0.3">
      <c r="B2050" s="63">
        <v>42573</v>
      </c>
      <c r="C2050" s="64">
        <v>8599.9</v>
      </c>
      <c r="D2050" s="62">
        <f t="shared" si="33"/>
        <v>1.8989701290832834E-3</v>
      </c>
    </row>
    <row r="2051" spans="2:4" x14ac:dyDescent="0.3">
      <c r="B2051" s="63">
        <v>42576</v>
      </c>
      <c r="C2051" s="64">
        <v>8575.7000000000007</v>
      </c>
      <c r="D2051" s="62">
        <f t="shared" si="33"/>
        <v>-2.8139862091418398E-3</v>
      </c>
    </row>
    <row r="2052" spans="2:4" x14ac:dyDescent="0.3">
      <c r="B2052" s="63">
        <v>42577</v>
      </c>
      <c r="C2052" s="64">
        <v>8560.2000000000007</v>
      </c>
      <c r="D2052" s="62">
        <f t="shared" si="33"/>
        <v>-1.8074326294063457E-3</v>
      </c>
    </row>
    <row r="2053" spans="2:4" x14ac:dyDescent="0.3">
      <c r="B2053" s="63">
        <v>42578</v>
      </c>
      <c r="C2053" s="64">
        <v>8661.4</v>
      </c>
      <c r="D2053" s="62">
        <f t="shared" si="33"/>
        <v>1.1822153687997815E-2</v>
      </c>
    </row>
    <row r="2054" spans="2:4" x14ac:dyDescent="0.3">
      <c r="B2054" s="63">
        <v>42579</v>
      </c>
      <c r="C2054" s="64">
        <v>8479.2000000000007</v>
      </c>
      <c r="D2054" s="62">
        <f t="shared" si="33"/>
        <v>-2.1035860253538565E-2</v>
      </c>
    </row>
    <row r="2055" spans="2:4" x14ac:dyDescent="0.3">
      <c r="B2055" s="63">
        <v>42580</v>
      </c>
      <c r="C2055" s="64">
        <v>8587.2000000000007</v>
      </c>
      <c r="D2055" s="62">
        <f t="shared" si="33"/>
        <v>1.2737050665157089E-2</v>
      </c>
    </row>
    <row r="2056" spans="2:4" x14ac:dyDescent="0.3">
      <c r="B2056" s="63">
        <v>42583</v>
      </c>
      <c r="C2056" s="64">
        <v>8513.4</v>
      </c>
      <c r="D2056" s="62">
        <f t="shared" si="33"/>
        <v>-8.5941866964786059E-3</v>
      </c>
    </row>
    <row r="2057" spans="2:4" x14ac:dyDescent="0.3">
      <c r="B2057" s="63">
        <v>42584</v>
      </c>
      <c r="C2057" s="64">
        <v>8277.2999999999993</v>
      </c>
      <c r="D2057" s="62">
        <f t="shared" si="33"/>
        <v>-2.7732750722390627E-2</v>
      </c>
    </row>
    <row r="2058" spans="2:4" x14ac:dyDescent="0.3">
      <c r="B2058" s="63">
        <v>42585</v>
      </c>
      <c r="C2058" s="64">
        <v>8263.5</v>
      </c>
      <c r="D2058" s="62">
        <f t="shared" si="33"/>
        <v>-1.6672103222064288E-3</v>
      </c>
    </row>
    <row r="2059" spans="2:4" x14ac:dyDescent="0.3">
      <c r="B2059" s="63">
        <v>42586</v>
      </c>
      <c r="C2059" s="64">
        <v>8385.5</v>
      </c>
      <c r="D2059" s="62">
        <f t="shared" si="33"/>
        <v>1.4763719973376898E-2</v>
      </c>
    </row>
    <row r="2060" spans="2:4" x14ac:dyDescent="0.3">
      <c r="B2060" s="63">
        <v>42587</v>
      </c>
      <c r="C2060" s="64">
        <v>8539.4</v>
      </c>
      <c r="D2060" s="62">
        <f t="shared" si="33"/>
        <v>1.8353109534315144E-2</v>
      </c>
    </row>
    <row r="2061" spans="2:4" x14ac:dyDescent="0.3">
      <c r="B2061" s="63">
        <v>42590</v>
      </c>
      <c r="C2061" s="64">
        <v>8562.5</v>
      </c>
      <c r="D2061" s="62">
        <f t="shared" si="33"/>
        <v>2.7051080872192851E-3</v>
      </c>
    </row>
    <row r="2062" spans="2:4" x14ac:dyDescent="0.3">
      <c r="B2062" s="63">
        <v>42591</v>
      </c>
      <c r="C2062" s="64">
        <v>8665.4</v>
      </c>
      <c r="D2062" s="62">
        <f t="shared" si="33"/>
        <v>1.201751824817514E-2</v>
      </c>
    </row>
    <row r="2063" spans="2:4" x14ac:dyDescent="0.3">
      <c r="B2063" s="63">
        <v>42592</v>
      </c>
      <c r="C2063" s="64">
        <v>8658.9</v>
      </c>
      <c r="D2063" s="62">
        <f t="shared" si="33"/>
        <v>-7.5010963140766736E-4</v>
      </c>
    </row>
    <row r="2064" spans="2:4" x14ac:dyDescent="0.3">
      <c r="B2064" s="63">
        <v>42593</v>
      </c>
      <c r="C2064" s="64">
        <v>8719.5</v>
      </c>
      <c r="D2064" s="62">
        <f t="shared" si="33"/>
        <v>6.9985794962409047E-3</v>
      </c>
    </row>
    <row r="2065" spans="2:4" x14ac:dyDescent="0.3">
      <c r="B2065" s="63">
        <v>42594</v>
      </c>
      <c r="C2065" s="64">
        <v>8716.4</v>
      </c>
      <c r="D2065" s="62">
        <f t="shared" si="33"/>
        <v>-3.5552497276224138E-4</v>
      </c>
    </row>
    <row r="2066" spans="2:4" x14ac:dyDescent="0.3">
      <c r="B2066" s="63">
        <v>42597</v>
      </c>
      <c r="C2066" s="64">
        <v>8720.6</v>
      </c>
      <c r="D2066" s="62">
        <f t="shared" si="33"/>
        <v>4.8185030517194341E-4</v>
      </c>
    </row>
    <row r="2067" spans="2:4" x14ac:dyDescent="0.3">
      <c r="B2067" s="63">
        <v>42598</v>
      </c>
      <c r="C2067" s="64">
        <v>8621.7000000000007</v>
      </c>
      <c r="D2067" s="62">
        <f t="shared" si="33"/>
        <v>-1.1340962777790477E-2</v>
      </c>
    </row>
    <row r="2068" spans="2:4" x14ac:dyDescent="0.3">
      <c r="B2068" s="63">
        <v>42599</v>
      </c>
      <c r="C2068" s="64">
        <v>8487</v>
      </c>
      <c r="D2068" s="62">
        <f t="shared" si="33"/>
        <v>-1.562336894116018E-2</v>
      </c>
    </row>
    <row r="2069" spans="2:4" x14ac:dyDescent="0.3">
      <c r="B2069" s="63">
        <v>42600</v>
      </c>
      <c r="C2069" s="64">
        <v>8550.1</v>
      </c>
      <c r="D2069" s="62">
        <f t="shared" si="33"/>
        <v>7.434900435960924E-3</v>
      </c>
    </row>
    <row r="2070" spans="2:4" x14ac:dyDescent="0.3">
      <c r="B2070" s="63">
        <v>42601</v>
      </c>
      <c r="C2070" s="64">
        <v>8450.6</v>
      </c>
      <c r="D2070" s="62">
        <f t="shared" si="33"/>
        <v>-1.1637290791920562E-2</v>
      </c>
    </row>
    <row r="2071" spans="2:4" x14ac:dyDescent="0.3">
      <c r="B2071" s="63">
        <v>42604</v>
      </c>
      <c r="C2071" s="64">
        <v>8468</v>
      </c>
      <c r="D2071" s="62">
        <f t="shared" si="33"/>
        <v>2.0590253946464908E-3</v>
      </c>
    </row>
    <row r="2072" spans="2:4" x14ac:dyDescent="0.3">
      <c r="B2072" s="63">
        <v>42605</v>
      </c>
      <c r="C2072" s="64">
        <v>8580.9</v>
      </c>
      <c r="D2072" s="62">
        <f t="shared" si="33"/>
        <v>1.3332546055739211E-2</v>
      </c>
    </row>
    <row r="2073" spans="2:4" x14ac:dyDescent="0.3">
      <c r="B2073" s="63">
        <v>42606</v>
      </c>
      <c r="C2073" s="64">
        <v>8655.5</v>
      </c>
      <c r="D2073" s="62">
        <f t="shared" si="33"/>
        <v>8.6937267652577657E-3</v>
      </c>
    </row>
    <row r="2074" spans="2:4" x14ac:dyDescent="0.3">
      <c r="B2074" s="63">
        <v>42607</v>
      </c>
      <c r="C2074" s="64">
        <v>8599.5</v>
      </c>
      <c r="D2074" s="62">
        <f t="shared" si="33"/>
        <v>-6.4698746461787299E-3</v>
      </c>
    </row>
    <row r="2075" spans="2:4" x14ac:dyDescent="0.3">
      <c r="B2075" s="63">
        <v>42608</v>
      </c>
      <c r="C2075" s="64">
        <v>8659.5</v>
      </c>
      <c r="D2075" s="62">
        <f t="shared" si="33"/>
        <v>6.9771498342926916E-3</v>
      </c>
    </row>
    <row r="2076" spans="2:4" x14ac:dyDescent="0.3">
      <c r="B2076" s="63">
        <v>42611</v>
      </c>
      <c r="C2076" s="64">
        <v>8616.4</v>
      </c>
      <c r="D2076" s="62">
        <f t="shared" si="33"/>
        <v>-4.9771926785611596E-3</v>
      </c>
    </row>
    <row r="2077" spans="2:4" x14ac:dyDescent="0.3">
      <c r="B2077" s="63">
        <v>42612</v>
      </c>
      <c r="C2077" s="64">
        <v>8685.4</v>
      </c>
      <c r="D2077" s="62">
        <f t="shared" si="33"/>
        <v>8.0079847732231566E-3</v>
      </c>
    </row>
    <row r="2078" spans="2:4" x14ac:dyDescent="0.3">
      <c r="B2078" s="63">
        <v>42613</v>
      </c>
      <c r="C2078" s="64">
        <v>8716.7999999999993</v>
      </c>
      <c r="D2078" s="62">
        <f t="shared" si="33"/>
        <v>3.6152623943629123E-3</v>
      </c>
    </row>
    <row r="2079" spans="2:4" x14ac:dyDescent="0.3">
      <c r="B2079" s="63">
        <v>42614</v>
      </c>
      <c r="C2079" s="64">
        <v>8762.7999999999993</v>
      </c>
      <c r="D2079" s="62">
        <f t="shared" si="33"/>
        <v>5.2771659324522763E-3</v>
      </c>
    </row>
    <row r="2080" spans="2:4" x14ac:dyDescent="0.3">
      <c r="B2080" s="63">
        <v>42615</v>
      </c>
      <c r="C2080" s="64">
        <v>8908.9</v>
      </c>
      <c r="D2080" s="62">
        <f t="shared" si="33"/>
        <v>1.6672753001323821E-2</v>
      </c>
    </row>
    <row r="2081" spans="2:4" x14ac:dyDescent="0.3">
      <c r="B2081" s="63">
        <v>42618</v>
      </c>
      <c r="C2081" s="64">
        <v>8953.2999999999993</v>
      </c>
      <c r="D2081" s="62">
        <f t="shared" si="33"/>
        <v>4.9837802646791008E-3</v>
      </c>
    </row>
    <row r="2082" spans="2:4" x14ac:dyDescent="0.3">
      <c r="B2082" s="63">
        <v>42619</v>
      </c>
      <c r="C2082" s="64">
        <v>8899.5</v>
      </c>
      <c r="D2082" s="62">
        <f t="shared" si="33"/>
        <v>-6.0089575910557309E-3</v>
      </c>
    </row>
    <row r="2083" spans="2:4" x14ac:dyDescent="0.3">
      <c r="B2083" s="63">
        <v>42620</v>
      </c>
      <c r="C2083" s="64">
        <v>9015.2999999999993</v>
      </c>
      <c r="D2083" s="62">
        <f t="shared" si="33"/>
        <v>1.3011966964436123E-2</v>
      </c>
    </row>
    <row r="2084" spans="2:4" x14ac:dyDescent="0.3">
      <c r="B2084" s="63">
        <v>42621</v>
      </c>
      <c r="C2084" s="64">
        <v>9101.1</v>
      </c>
      <c r="D2084" s="62">
        <f t="shared" ref="D2084:D2139" si="34">(C2084-C2083)/C2083</f>
        <v>9.5171541712423431E-3</v>
      </c>
    </row>
    <row r="2085" spans="2:4" x14ac:dyDescent="0.3">
      <c r="B2085" s="63">
        <v>42622</v>
      </c>
      <c r="C2085" s="64">
        <v>9025.5</v>
      </c>
      <c r="D2085" s="62">
        <f t="shared" si="34"/>
        <v>-8.3066882025250085E-3</v>
      </c>
    </row>
    <row r="2086" spans="2:4" x14ac:dyDescent="0.3">
      <c r="B2086" s="63">
        <v>42625</v>
      </c>
      <c r="C2086" s="64">
        <v>8866.6</v>
      </c>
      <c r="D2086" s="62">
        <f t="shared" si="34"/>
        <v>-1.7605672815910436E-2</v>
      </c>
    </row>
    <row r="2087" spans="2:4" x14ac:dyDescent="0.3">
      <c r="B2087" s="63">
        <v>42626</v>
      </c>
      <c r="C2087" s="64">
        <v>8724.2000000000007</v>
      </c>
      <c r="D2087" s="62">
        <f t="shared" si="34"/>
        <v>-1.6060271129858077E-2</v>
      </c>
    </row>
    <row r="2088" spans="2:4" x14ac:dyDescent="0.3">
      <c r="B2088" s="63">
        <v>42627</v>
      </c>
      <c r="C2088" s="64">
        <v>8702.4</v>
      </c>
      <c r="D2088" s="62">
        <f t="shared" si="34"/>
        <v>-2.4987964512506694E-3</v>
      </c>
    </row>
    <row r="2089" spans="2:4" x14ac:dyDescent="0.3">
      <c r="B2089" s="63">
        <v>42628</v>
      </c>
      <c r="C2089" s="64">
        <v>8720.5</v>
      </c>
      <c r="D2089" s="62">
        <f t="shared" si="34"/>
        <v>2.079886008457479E-3</v>
      </c>
    </row>
    <row r="2090" spans="2:4" x14ac:dyDescent="0.3">
      <c r="B2090" s="63">
        <v>42629</v>
      </c>
      <c r="C2090" s="64">
        <v>8633.4</v>
      </c>
      <c r="D2090" s="62">
        <f t="shared" si="34"/>
        <v>-9.9879594059974035E-3</v>
      </c>
    </row>
    <row r="2091" spans="2:4" x14ac:dyDescent="0.3">
      <c r="B2091" s="63">
        <v>42632</v>
      </c>
      <c r="C2091" s="64">
        <v>8715.5</v>
      </c>
      <c r="D2091" s="62">
        <f t="shared" si="34"/>
        <v>9.5095790766094902E-3</v>
      </c>
    </row>
    <row r="2092" spans="2:4" x14ac:dyDescent="0.3">
      <c r="B2092" s="63">
        <v>42633</v>
      </c>
      <c r="C2092" s="64">
        <v>8686.1</v>
      </c>
      <c r="D2092" s="62">
        <f t="shared" si="34"/>
        <v>-3.3733004417416828E-3</v>
      </c>
    </row>
    <row r="2093" spans="2:4" x14ac:dyDescent="0.3">
      <c r="B2093" s="63">
        <v>42634</v>
      </c>
      <c r="C2093" s="64">
        <v>8758.5</v>
      </c>
      <c r="D2093" s="62">
        <f t="shared" si="34"/>
        <v>8.3351561690516614E-3</v>
      </c>
    </row>
    <row r="2094" spans="2:4" x14ac:dyDescent="0.3">
      <c r="B2094" s="63">
        <v>42635</v>
      </c>
      <c r="C2094" s="64">
        <v>8934.9</v>
      </c>
      <c r="D2094" s="62">
        <f t="shared" si="34"/>
        <v>2.0140435005994134E-2</v>
      </c>
    </row>
    <row r="2095" spans="2:4" x14ac:dyDescent="0.3">
      <c r="B2095" s="63">
        <v>42636</v>
      </c>
      <c r="C2095" s="64">
        <v>8823.6</v>
      </c>
      <c r="D2095" s="62">
        <f t="shared" si="34"/>
        <v>-1.2456770640969599E-2</v>
      </c>
    </row>
    <row r="2096" spans="2:4" x14ac:dyDescent="0.3">
      <c r="B2096" s="63">
        <v>42639</v>
      </c>
      <c r="C2096" s="64">
        <v>8711.4</v>
      </c>
      <c r="D2096" s="62">
        <f t="shared" si="34"/>
        <v>-1.27158982728139E-2</v>
      </c>
    </row>
    <row r="2097" spans="2:4" x14ac:dyDescent="0.3">
      <c r="B2097" s="63">
        <v>42640</v>
      </c>
      <c r="C2097" s="64">
        <v>8688.2000000000007</v>
      </c>
      <c r="D2097" s="62">
        <f t="shared" si="34"/>
        <v>-2.6631769864773639E-3</v>
      </c>
    </row>
    <row r="2098" spans="2:4" x14ac:dyDescent="0.3">
      <c r="B2098" s="63">
        <v>42641</v>
      </c>
      <c r="C2098" s="64">
        <v>8740.4</v>
      </c>
      <c r="D2098" s="62">
        <f t="shared" si="34"/>
        <v>6.0081489836788871E-3</v>
      </c>
    </row>
    <row r="2099" spans="2:4" x14ac:dyDescent="0.3">
      <c r="B2099" s="63">
        <v>42642</v>
      </c>
      <c r="C2099" s="64">
        <v>8796.2999999999993</v>
      </c>
      <c r="D2099" s="62">
        <f t="shared" si="34"/>
        <v>6.3955883025948058E-3</v>
      </c>
    </row>
    <row r="2100" spans="2:4" x14ac:dyDescent="0.3">
      <c r="B2100" s="63">
        <v>42643</v>
      </c>
      <c r="C2100" s="64">
        <v>8779.4</v>
      </c>
      <c r="D2100" s="62">
        <f t="shared" si="34"/>
        <v>-1.9212623489421278E-3</v>
      </c>
    </row>
    <row r="2101" spans="2:4" x14ac:dyDescent="0.3">
      <c r="B2101" s="63">
        <v>42646</v>
      </c>
      <c r="C2101" s="64">
        <v>8751.6</v>
      </c>
      <c r="D2101" s="62">
        <f t="shared" si="34"/>
        <v>-3.1665034056996234E-3</v>
      </c>
    </row>
    <row r="2102" spans="2:4" x14ac:dyDescent="0.3">
      <c r="B2102" s="63">
        <v>42647</v>
      </c>
      <c r="C2102" s="64">
        <v>8769</v>
      </c>
      <c r="D2102" s="62">
        <f t="shared" si="34"/>
        <v>1.9882078705607703E-3</v>
      </c>
    </row>
    <row r="2103" spans="2:4" x14ac:dyDescent="0.3">
      <c r="B2103" s="63">
        <v>42648</v>
      </c>
      <c r="C2103" s="64">
        <v>8778.2999999999993</v>
      </c>
      <c r="D2103" s="62">
        <f t="shared" si="34"/>
        <v>1.0605542251111042E-3</v>
      </c>
    </row>
    <row r="2104" spans="2:4" x14ac:dyDescent="0.3">
      <c r="B2104" s="63">
        <v>42649</v>
      </c>
      <c r="C2104" s="64">
        <v>8757.4</v>
      </c>
      <c r="D2104" s="62">
        <f t="shared" si="34"/>
        <v>-2.3808710114714281E-3</v>
      </c>
    </row>
    <row r="2105" spans="2:4" x14ac:dyDescent="0.3">
      <c r="B2105" s="63">
        <v>42650</v>
      </c>
      <c r="C2105" s="64">
        <v>8624.2999999999993</v>
      </c>
      <c r="D2105" s="62">
        <f t="shared" si="34"/>
        <v>-1.5198574919496697E-2</v>
      </c>
    </row>
    <row r="2106" spans="2:4" x14ac:dyDescent="0.3">
      <c r="B2106" s="63">
        <v>42653</v>
      </c>
      <c r="C2106" s="64">
        <v>8701.5</v>
      </c>
      <c r="D2106" s="62">
        <f t="shared" si="34"/>
        <v>8.9514511322658918E-3</v>
      </c>
    </row>
    <row r="2107" spans="2:4" x14ac:dyDescent="0.3">
      <c r="B2107" s="63">
        <v>42654</v>
      </c>
      <c r="C2107" s="64">
        <v>8693.2000000000007</v>
      </c>
      <c r="D2107" s="62">
        <f t="shared" si="34"/>
        <v>-9.5385853013839827E-4</v>
      </c>
    </row>
    <row r="2108" spans="2:4" x14ac:dyDescent="0.3">
      <c r="B2108" s="63">
        <v>42655</v>
      </c>
      <c r="C2108" s="64">
        <v>8686.5</v>
      </c>
      <c r="D2108" s="62">
        <f t="shared" si="34"/>
        <v>-7.7071734229060957E-4</v>
      </c>
    </row>
    <row r="2109" spans="2:4" x14ac:dyDescent="0.3">
      <c r="B2109" s="63">
        <v>42656</v>
      </c>
      <c r="C2109" s="64">
        <v>8608.7000000000007</v>
      </c>
      <c r="D2109" s="62">
        <f t="shared" si="34"/>
        <v>-8.9564266390375034E-3</v>
      </c>
    </row>
    <row r="2110" spans="2:4" x14ac:dyDescent="0.3">
      <c r="B2110" s="63">
        <v>42657</v>
      </c>
      <c r="C2110" s="64">
        <v>8767.9</v>
      </c>
      <c r="D2110" s="62">
        <f t="shared" si="34"/>
        <v>1.8492919953070602E-2</v>
      </c>
    </row>
    <row r="2111" spans="2:4" x14ac:dyDescent="0.3">
      <c r="B2111" s="63">
        <v>42660</v>
      </c>
      <c r="C2111" s="64">
        <v>8740.7000000000007</v>
      </c>
      <c r="D2111" s="62">
        <f t="shared" si="34"/>
        <v>-3.1022251622394087E-3</v>
      </c>
    </row>
    <row r="2112" spans="2:4" x14ac:dyDescent="0.3">
      <c r="B2112" s="63">
        <v>42661</v>
      </c>
      <c r="C2112" s="64">
        <v>8865.2999999999993</v>
      </c>
      <c r="D2112" s="62">
        <f t="shared" si="34"/>
        <v>1.425515118926385E-2</v>
      </c>
    </row>
    <row r="2113" spans="2:4" x14ac:dyDescent="0.3">
      <c r="B2113" s="63">
        <v>42662</v>
      </c>
      <c r="C2113" s="64">
        <v>8950.1</v>
      </c>
      <c r="D2113" s="62">
        <f t="shared" si="34"/>
        <v>9.5653841381567566E-3</v>
      </c>
    </row>
    <row r="2114" spans="2:4" x14ac:dyDescent="0.3">
      <c r="B2114" s="63">
        <v>42663</v>
      </c>
      <c r="C2114" s="64">
        <v>9061.2000000000007</v>
      </c>
      <c r="D2114" s="62">
        <f t="shared" si="34"/>
        <v>1.2413269125484672E-2</v>
      </c>
    </row>
    <row r="2115" spans="2:4" x14ac:dyDescent="0.3">
      <c r="B2115" s="63">
        <v>42664</v>
      </c>
      <c r="C2115" s="64">
        <v>9100.4</v>
      </c>
      <c r="D2115" s="62">
        <f t="shared" si="34"/>
        <v>4.3261378183903796E-3</v>
      </c>
    </row>
    <row r="2116" spans="2:4" x14ac:dyDescent="0.3">
      <c r="B2116" s="63">
        <v>42667</v>
      </c>
      <c r="C2116" s="64">
        <v>9216.2000000000007</v>
      </c>
      <c r="D2116" s="62">
        <f t="shared" si="34"/>
        <v>1.2724715397125521E-2</v>
      </c>
    </row>
    <row r="2117" spans="2:4" x14ac:dyDescent="0.3">
      <c r="B2117" s="63">
        <v>42668</v>
      </c>
      <c r="C2117" s="64">
        <v>9139.7000000000007</v>
      </c>
      <c r="D2117" s="62">
        <f t="shared" si="34"/>
        <v>-8.3006011154271812E-3</v>
      </c>
    </row>
    <row r="2118" spans="2:4" x14ac:dyDescent="0.3">
      <c r="B2118" s="63">
        <v>42669</v>
      </c>
      <c r="C2118" s="64">
        <v>9173.2999999999993</v>
      </c>
      <c r="D2118" s="62">
        <f t="shared" si="34"/>
        <v>3.6762694617983676E-3</v>
      </c>
    </row>
    <row r="2119" spans="2:4" x14ac:dyDescent="0.3">
      <c r="B2119" s="63">
        <v>42670</v>
      </c>
      <c r="C2119" s="64">
        <v>9197.2000000000007</v>
      </c>
      <c r="D2119" s="62">
        <f t="shared" si="34"/>
        <v>2.6053873742275359E-3</v>
      </c>
    </row>
    <row r="2120" spans="2:4" x14ac:dyDescent="0.3">
      <c r="B2120" s="63">
        <v>42671</v>
      </c>
      <c r="C2120" s="64">
        <v>9201.2999999999993</v>
      </c>
      <c r="D2120" s="62">
        <f t="shared" si="34"/>
        <v>4.4578784847546475E-4</v>
      </c>
    </row>
    <row r="2121" spans="2:4" x14ac:dyDescent="0.3">
      <c r="B2121" s="63">
        <v>42674</v>
      </c>
      <c r="C2121" s="64">
        <v>9143.2999999999993</v>
      </c>
      <c r="D2121" s="62">
        <f t="shared" si="34"/>
        <v>-6.303457120189539E-3</v>
      </c>
    </row>
    <row r="2122" spans="2:4" x14ac:dyDescent="0.3">
      <c r="B2122" s="63">
        <v>42675</v>
      </c>
      <c r="C2122" s="64">
        <v>9040.7000000000007</v>
      </c>
      <c r="D2122" s="62">
        <f t="shared" si="34"/>
        <v>-1.1221331466756921E-2</v>
      </c>
    </row>
    <row r="2123" spans="2:4" x14ac:dyDescent="0.3">
      <c r="B2123" s="63">
        <v>42676</v>
      </c>
      <c r="C2123" s="64">
        <v>8873.4</v>
      </c>
      <c r="D2123" s="62">
        <f t="shared" si="34"/>
        <v>-1.8505204243034399E-2</v>
      </c>
    </row>
    <row r="2124" spans="2:4" x14ac:dyDescent="0.3">
      <c r="B2124" s="63">
        <v>42677</v>
      </c>
      <c r="C2124" s="64">
        <v>8879.9</v>
      </c>
      <c r="D2124" s="62">
        <f t="shared" si="34"/>
        <v>7.3252642729956948E-4</v>
      </c>
    </row>
    <row r="2125" spans="2:4" x14ac:dyDescent="0.3">
      <c r="B2125" s="63">
        <v>42678</v>
      </c>
      <c r="C2125" s="64">
        <v>8791.6</v>
      </c>
      <c r="D2125" s="62">
        <f t="shared" si="34"/>
        <v>-9.943805673487233E-3</v>
      </c>
    </row>
    <row r="2126" spans="2:4" x14ac:dyDescent="0.3">
      <c r="B2126" s="63">
        <v>42681</v>
      </c>
      <c r="C2126" s="64">
        <v>8918.7999999999993</v>
      </c>
      <c r="D2126" s="62">
        <f t="shared" si="34"/>
        <v>1.4468356158150838E-2</v>
      </c>
    </row>
    <row r="2127" spans="2:4" x14ac:dyDescent="0.3">
      <c r="B2127" s="63">
        <v>42682</v>
      </c>
      <c r="C2127" s="64">
        <v>8937</v>
      </c>
      <c r="D2127" s="62">
        <f t="shared" si="34"/>
        <v>2.0406332690497296E-3</v>
      </c>
    </row>
    <row r="2128" spans="2:4" x14ac:dyDescent="0.3">
      <c r="B2128" s="63">
        <v>42683</v>
      </c>
      <c r="C2128" s="64">
        <v>8901.5</v>
      </c>
      <c r="D2128" s="62">
        <f t="shared" si="34"/>
        <v>-3.9722501958151506E-3</v>
      </c>
    </row>
    <row r="2129" spans="2:4" x14ac:dyDescent="0.3">
      <c r="B2129" s="63">
        <v>42684</v>
      </c>
      <c r="C2129" s="64">
        <v>8756.7999999999993</v>
      </c>
      <c r="D2129" s="62">
        <f t="shared" si="34"/>
        <v>-1.625568724372305E-2</v>
      </c>
    </row>
    <row r="2130" spans="2:4" x14ac:dyDescent="0.3">
      <c r="B2130" s="63">
        <v>42685</v>
      </c>
      <c r="C2130" s="64">
        <v>8639.2000000000007</v>
      </c>
      <c r="D2130" s="62">
        <f t="shared" si="34"/>
        <v>-1.3429563310798301E-2</v>
      </c>
    </row>
    <row r="2131" spans="2:4" x14ac:dyDescent="0.3">
      <c r="B2131" s="63">
        <v>42688</v>
      </c>
      <c r="C2131" s="64">
        <v>8658.2000000000007</v>
      </c>
      <c r="D2131" s="62">
        <f t="shared" si="34"/>
        <v>2.1992777108991572E-3</v>
      </c>
    </row>
    <row r="2132" spans="2:4" x14ac:dyDescent="0.3">
      <c r="B2132" s="63">
        <v>42689</v>
      </c>
      <c r="C2132" s="64">
        <v>8687.1</v>
      </c>
      <c r="D2132" s="62">
        <f t="shared" si="34"/>
        <v>3.3378762329352098E-3</v>
      </c>
    </row>
    <row r="2133" spans="2:4" x14ac:dyDescent="0.3">
      <c r="B2133" s="63">
        <v>42690</v>
      </c>
      <c r="C2133" s="64">
        <v>8638.5</v>
      </c>
      <c r="D2133" s="62">
        <f t="shared" si="34"/>
        <v>-5.5945021929067655E-3</v>
      </c>
    </row>
    <row r="2134" spans="2:4" x14ac:dyDescent="0.3">
      <c r="B2134" s="63">
        <v>42691</v>
      </c>
      <c r="C2134" s="64">
        <v>8718</v>
      </c>
      <c r="D2134" s="62">
        <f t="shared" si="34"/>
        <v>9.2029866296231989E-3</v>
      </c>
    </row>
    <row r="2135" spans="2:4" x14ac:dyDescent="0.3">
      <c r="B2135" s="63">
        <v>42692</v>
      </c>
      <c r="C2135" s="64">
        <v>8622.9</v>
      </c>
      <c r="D2135" s="62">
        <f t="shared" si="34"/>
        <v>-1.0908465244322135E-2</v>
      </c>
    </row>
    <row r="2136" spans="2:4" x14ac:dyDescent="0.3">
      <c r="B2136" s="63">
        <v>42695</v>
      </c>
      <c r="C2136" s="64">
        <v>8614.6</v>
      </c>
      <c r="D2136" s="62">
        <f t="shared" si="34"/>
        <v>-9.6255320135908717E-4</v>
      </c>
    </row>
    <row r="2137" spans="2:4" x14ac:dyDescent="0.3">
      <c r="B2137" s="63">
        <v>42696</v>
      </c>
      <c r="C2137" s="64">
        <v>8651.5</v>
      </c>
      <c r="D2137" s="62">
        <f t="shared" si="34"/>
        <v>4.2834258119935501E-3</v>
      </c>
    </row>
    <row r="2138" spans="2:4" x14ac:dyDescent="0.3">
      <c r="B2138" s="63">
        <v>42697</v>
      </c>
      <c r="C2138" s="64">
        <v>8627.5</v>
      </c>
      <c r="D2138" s="62">
        <f t="shared" si="34"/>
        <v>-2.7740854187135178E-3</v>
      </c>
    </row>
    <row r="2139" spans="2:4" x14ac:dyDescent="0.3">
      <c r="B2139" s="63">
        <v>42698</v>
      </c>
      <c r="C2139" s="64">
        <v>8657.2000000000007</v>
      </c>
      <c r="D2139" s="62">
        <f t="shared" si="34"/>
        <v>3.4424804404521274E-3</v>
      </c>
    </row>
    <row r="2140" spans="2:4" x14ac:dyDescent="0.3">
      <c r="B2140" s="63">
        <v>42699</v>
      </c>
      <c r="C2140" s="64">
        <v>8674.4</v>
      </c>
      <c r="D2140" s="62">
        <f>(C2140-C2139)/C2139</f>
        <v>1.9867855657717168E-3</v>
      </c>
    </row>
    <row r="2141" spans="2:4" x14ac:dyDescent="0.3">
      <c r="B2141" s="63">
        <v>42702</v>
      </c>
      <c r="C2141" s="64">
        <v>8619.2999999999993</v>
      </c>
      <c r="D2141" s="62">
        <f t="shared" ref="D2141:D2204" si="35">(C2141-C2140)/C2140</f>
        <v>-6.3520243475053452E-3</v>
      </c>
    </row>
    <row r="2142" spans="2:4" x14ac:dyDescent="0.3">
      <c r="B2142" s="63">
        <v>42703</v>
      </c>
      <c r="C2142" s="64">
        <v>8667</v>
      </c>
      <c r="D2142" s="62">
        <f>(C2142-C2141)/C2141</f>
        <v>5.5340920956459027E-3</v>
      </c>
    </row>
    <row r="2143" spans="2:4" x14ac:dyDescent="0.3">
      <c r="B2143" s="63">
        <v>42704</v>
      </c>
      <c r="C2143" s="64">
        <v>8688.2000000000007</v>
      </c>
      <c r="D2143" s="62">
        <f t="shared" si="35"/>
        <v>2.446059766932125E-3</v>
      </c>
    </row>
    <row r="2144" spans="2:4" x14ac:dyDescent="0.3">
      <c r="B2144" s="63">
        <v>42705</v>
      </c>
      <c r="C2144" s="64">
        <v>8669.2000000000007</v>
      </c>
      <c r="D2144" s="62">
        <f t="shared" si="35"/>
        <v>-2.1868741511475334E-3</v>
      </c>
    </row>
    <row r="2145" spans="2:4" x14ac:dyDescent="0.3">
      <c r="B2145" s="63">
        <v>42706</v>
      </c>
      <c r="C2145" s="64">
        <v>8607.1</v>
      </c>
      <c r="D2145" s="62">
        <f t="shared" si="35"/>
        <v>-7.1632907304019239E-3</v>
      </c>
    </row>
    <row r="2146" spans="2:4" x14ac:dyDescent="0.3">
      <c r="B2146" s="63">
        <v>42709</v>
      </c>
      <c r="C2146" s="64">
        <v>8664.7000000000007</v>
      </c>
      <c r="D2146" s="62">
        <f t="shared" si="35"/>
        <v>6.6921495044789028E-3</v>
      </c>
    </row>
    <row r="2147" spans="2:4" x14ac:dyDescent="0.3">
      <c r="B2147" s="63">
        <v>42710</v>
      </c>
      <c r="C2147" s="64">
        <v>8893.2999999999993</v>
      </c>
      <c r="D2147" s="62">
        <f t="shared" si="35"/>
        <v>2.6382909968031037E-2</v>
      </c>
    </row>
    <row r="2148" spans="2:4" x14ac:dyDescent="0.3">
      <c r="B2148" s="63">
        <v>42711</v>
      </c>
      <c r="C2148" s="64">
        <v>8960.4</v>
      </c>
      <c r="D2148" s="62">
        <f t="shared" si="35"/>
        <v>7.5450057908763189E-3</v>
      </c>
    </row>
    <row r="2149" spans="2:4" x14ac:dyDescent="0.3">
      <c r="B2149" s="63">
        <v>42712</v>
      </c>
      <c r="C2149" s="64">
        <v>9145.4</v>
      </c>
      <c r="D2149" s="62">
        <f t="shared" si="35"/>
        <v>2.064639971429847E-2</v>
      </c>
    </row>
    <row r="2150" spans="2:4" x14ac:dyDescent="0.3">
      <c r="B2150" s="63">
        <v>42713</v>
      </c>
      <c r="C2150" s="64">
        <v>9169.6</v>
      </c>
      <c r="D2150" s="62">
        <f t="shared" si="35"/>
        <v>2.6461390425788624E-3</v>
      </c>
    </row>
    <row r="2151" spans="2:4" x14ac:dyDescent="0.3">
      <c r="B2151" s="63">
        <v>42716</v>
      </c>
      <c r="C2151" s="64">
        <v>9186.4</v>
      </c>
      <c r="D2151" s="62">
        <f t="shared" si="35"/>
        <v>1.8321409876111577E-3</v>
      </c>
    </row>
    <row r="2152" spans="2:4" x14ac:dyDescent="0.3">
      <c r="B2152" s="63">
        <v>42717</v>
      </c>
      <c r="C2152" s="64">
        <v>9331.2999999999993</v>
      </c>
      <c r="D2152" s="62">
        <f t="shared" si="35"/>
        <v>1.5773317077418754E-2</v>
      </c>
    </row>
    <row r="2153" spans="2:4" x14ac:dyDescent="0.3">
      <c r="B2153" s="63">
        <v>42718</v>
      </c>
      <c r="C2153" s="64">
        <v>9218.4</v>
      </c>
      <c r="D2153" s="62">
        <f t="shared" si="35"/>
        <v>-1.2099064439038467E-2</v>
      </c>
    </row>
    <row r="2154" spans="2:4" x14ac:dyDescent="0.3">
      <c r="B2154" s="63">
        <v>42719</v>
      </c>
      <c r="C2154" s="64">
        <v>9340.7999999999993</v>
      </c>
      <c r="D2154" s="62">
        <f t="shared" si="35"/>
        <v>1.3277792241603709E-2</v>
      </c>
    </row>
    <row r="2155" spans="2:4" x14ac:dyDescent="0.3">
      <c r="B2155" s="63">
        <v>42720</v>
      </c>
      <c r="C2155" s="64">
        <v>9412.7999999999993</v>
      </c>
      <c r="D2155" s="62">
        <f t="shared" si="35"/>
        <v>7.7081192189105861E-3</v>
      </c>
    </row>
    <row r="2156" spans="2:4" x14ac:dyDescent="0.3">
      <c r="B2156" s="63">
        <v>42723</v>
      </c>
      <c r="C2156" s="64">
        <v>9336.7000000000007</v>
      </c>
      <c r="D2156" s="62">
        <f t="shared" si="35"/>
        <v>-8.0847356790751477E-3</v>
      </c>
    </row>
    <row r="2157" spans="2:4" x14ac:dyDescent="0.3">
      <c r="B2157" s="63">
        <v>42724</v>
      </c>
      <c r="C2157" s="64">
        <v>9407.9</v>
      </c>
      <c r="D2157" s="62">
        <f t="shared" si="35"/>
        <v>7.6258206861095357E-3</v>
      </c>
    </row>
    <row r="2158" spans="2:4" x14ac:dyDescent="0.3">
      <c r="B2158" s="63">
        <v>42725</v>
      </c>
      <c r="C2158" s="64">
        <v>9371.7000000000007</v>
      </c>
      <c r="D2158" s="62">
        <f t="shared" si="35"/>
        <v>-3.8478300151998756E-3</v>
      </c>
    </row>
    <row r="2159" spans="2:4" x14ac:dyDescent="0.3">
      <c r="B2159" s="63">
        <v>42726</v>
      </c>
      <c r="C2159" s="64">
        <v>9333.6</v>
      </c>
      <c r="D2159" s="62">
        <f t="shared" si="35"/>
        <v>-4.0654310317232052E-3</v>
      </c>
    </row>
    <row r="2160" spans="2:4" x14ac:dyDescent="0.3">
      <c r="B2160" s="63">
        <v>42727</v>
      </c>
      <c r="C2160" s="64">
        <v>9367.7000000000007</v>
      </c>
      <c r="D2160" s="62">
        <f t="shared" si="35"/>
        <v>3.6534670437987876E-3</v>
      </c>
    </row>
    <row r="2161" spans="2:4" x14ac:dyDescent="0.3">
      <c r="B2161" s="63">
        <v>42731</v>
      </c>
      <c r="C2161" s="64">
        <v>9376.6</v>
      </c>
      <c r="D2161" s="62">
        <f t="shared" si="35"/>
        <v>9.5007312360554199E-4</v>
      </c>
    </row>
    <row r="2162" spans="2:4" x14ac:dyDescent="0.3">
      <c r="B2162" s="63">
        <v>42732</v>
      </c>
      <c r="C2162" s="64">
        <v>9344.9</v>
      </c>
      <c r="D2162" s="62">
        <f t="shared" si="35"/>
        <v>-3.380756350916188E-3</v>
      </c>
    </row>
    <row r="2163" spans="2:4" x14ac:dyDescent="0.3">
      <c r="B2163" s="63">
        <v>42733</v>
      </c>
      <c r="C2163" s="64">
        <v>9327.1</v>
      </c>
      <c r="D2163" s="62">
        <f t="shared" si="35"/>
        <v>-1.9047822876648518E-3</v>
      </c>
    </row>
    <row r="2164" spans="2:4" x14ac:dyDescent="0.3">
      <c r="B2164" s="63">
        <v>42734</v>
      </c>
      <c r="C2164" s="64">
        <v>9352.1</v>
      </c>
      <c r="D2164" s="62">
        <f t="shared" si="35"/>
        <v>2.6803615271627835E-3</v>
      </c>
    </row>
    <row r="2165" spans="2:4" x14ac:dyDescent="0.3">
      <c r="B2165" s="63">
        <v>42737</v>
      </c>
      <c r="C2165" s="64">
        <v>9418.7000000000007</v>
      </c>
      <c r="D2165" s="62">
        <f t="shared" si="35"/>
        <v>7.1213951946622004E-3</v>
      </c>
    </row>
    <row r="2166" spans="2:4" x14ac:dyDescent="0.3">
      <c r="B2166" s="63">
        <v>42738</v>
      </c>
      <c r="C2166" s="64">
        <v>9494.7000000000007</v>
      </c>
      <c r="D2166" s="62">
        <f t="shared" si="35"/>
        <v>8.0690541157484568E-3</v>
      </c>
    </row>
    <row r="2167" spans="2:4" x14ac:dyDescent="0.3">
      <c r="B2167" s="63">
        <v>42739</v>
      </c>
      <c r="C2167" s="64">
        <v>9462.9</v>
      </c>
      <c r="D2167" s="62">
        <f t="shared" si="35"/>
        <v>-3.3492369427155244E-3</v>
      </c>
    </row>
    <row r="2168" spans="2:4" x14ac:dyDescent="0.3">
      <c r="B2168" s="63">
        <v>42740</v>
      </c>
      <c r="C2168" s="64">
        <v>9488.2000000000007</v>
      </c>
      <c r="D2168" s="62">
        <f t="shared" si="35"/>
        <v>2.6735990024200924E-3</v>
      </c>
    </row>
    <row r="2169" spans="2:4" x14ac:dyDescent="0.3">
      <c r="B2169" s="63">
        <v>42741</v>
      </c>
      <c r="C2169" s="64">
        <v>9515.9</v>
      </c>
      <c r="D2169" s="62">
        <f t="shared" si="35"/>
        <v>2.9194156952845542E-3</v>
      </c>
    </row>
    <row r="2170" spans="2:4" x14ac:dyDescent="0.3">
      <c r="B2170" s="63">
        <v>42744</v>
      </c>
      <c r="C2170" s="64">
        <v>9492.7999999999993</v>
      </c>
      <c r="D2170" s="62">
        <f t="shared" si="35"/>
        <v>-2.4275160520812918E-3</v>
      </c>
    </row>
    <row r="2171" spans="2:4" x14ac:dyDescent="0.3">
      <c r="B2171" s="63">
        <v>42745</v>
      </c>
      <c r="C2171" s="64">
        <v>9452</v>
      </c>
      <c r="D2171" s="62">
        <f t="shared" si="35"/>
        <v>-4.297994269340898E-3</v>
      </c>
    </row>
    <row r="2172" spans="2:4" x14ac:dyDescent="0.3">
      <c r="B2172" s="63">
        <v>42746</v>
      </c>
      <c r="C2172" s="64">
        <v>9408.6</v>
      </c>
      <c r="D2172" s="62">
        <f t="shared" si="35"/>
        <v>-4.5916208209902283E-3</v>
      </c>
    </row>
    <row r="2173" spans="2:4" x14ac:dyDescent="0.3">
      <c r="B2173" s="63">
        <v>42747</v>
      </c>
      <c r="C2173" s="64">
        <v>9407.4</v>
      </c>
      <c r="D2173" s="62">
        <f t="shared" si="35"/>
        <v>-1.275428862955942E-4</v>
      </c>
    </row>
    <row r="2174" spans="2:4" x14ac:dyDescent="0.3">
      <c r="B2174" s="63">
        <v>42748</v>
      </c>
      <c r="C2174" s="64">
        <v>9511.6</v>
      </c>
      <c r="D2174" s="62">
        <f t="shared" si="35"/>
        <v>1.1076386674320295E-2</v>
      </c>
    </row>
    <row r="2175" spans="2:4" x14ac:dyDescent="0.3">
      <c r="B2175" s="63">
        <v>42751</v>
      </c>
      <c r="C2175" s="64">
        <v>9410</v>
      </c>
      <c r="D2175" s="62">
        <f t="shared" si="35"/>
        <v>-1.0681693931620375E-2</v>
      </c>
    </row>
    <row r="2176" spans="2:4" x14ac:dyDescent="0.3">
      <c r="B2176" s="63">
        <v>42752</v>
      </c>
      <c r="C2176" s="64">
        <v>9394.9</v>
      </c>
      <c r="D2176" s="62">
        <f t="shared" si="35"/>
        <v>-1.6046758767269249E-3</v>
      </c>
    </row>
    <row r="2177" spans="2:4" x14ac:dyDescent="0.3">
      <c r="B2177" s="63">
        <v>42753</v>
      </c>
      <c r="C2177" s="64">
        <v>9386.2000000000007</v>
      </c>
      <c r="D2177" s="62">
        <f t="shared" si="35"/>
        <v>-9.2603433777889161E-4</v>
      </c>
    </row>
    <row r="2178" spans="2:4" x14ac:dyDescent="0.3">
      <c r="B2178" s="63">
        <v>42754</v>
      </c>
      <c r="C2178" s="64">
        <v>9379.1</v>
      </c>
      <c r="D2178" s="62">
        <f t="shared" si="35"/>
        <v>-7.5642965204239878E-4</v>
      </c>
    </row>
    <row r="2179" spans="2:4" x14ac:dyDescent="0.3">
      <c r="B2179" s="63">
        <v>42755</v>
      </c>
      <c r="C2179" s="64">
        <v>9380.1</v>
      </c>
      <c r="D2179" s="62">
        <f t="shared" si="35"/>
        <v>1.0662003816997366E-4</v>
      </c>
    </row>
    <row r="2180" spans="2:4" x14ac:dyDescent="0.3">
      <c r="B2180" s="63">
        <v>42758</v>
      </c>
      <c r="C2180" s="64">
        <v>9304.7999999999993</v>
      </c>
      <c r="D2180" s="62">
        <f t="shared" si="35"/>
        <v>-8.0276329676657061E-3</v>
      </c>
    </row>
    <row r="2181" spans="2:4" x14ac:dyDescent="0.3">
      <c r="B2181" s="63">
        <v>42759</v>
      </c>
      <c r="C2181" s="64">
        <v>9387.2000000000007</v>
      </c>
      <c r="D2181" s="62">
        <f t="shared" si="35"/>
        <v>8.8556443985901324E-3</v>
      </c>
    </row>
    <row r="2182" spans="2:4" x14ac:dyDescent="0.3">
      <c r="B2182" s="63">
        <v>42760</v>
      </c>
      <c r="C2182" s="64">
        <v>9549.2999999999993</v>
      </c>
      <c r="D2182" s="62">
        <f t="shared" si="35"/>
        <v>1.7268194988920928E-2</v>
      </c>
    </row>
    <row r="2183" spans="2:4" x14ac:dyDescent="0.3">
      <c r="B2183" s="63">
        <v>42761</v>
      </c>
      <c r="C2183" s="64">
        <v>9512.7999999999993</v>
      </c>
      <c r="D2183" s="62">
        <f t="shared" si="35"/>
        <v>-3.822269695160902E-3</v>
      </c>
    </row>
    <row r="2184" spans="2:4" x14ac:dyDescent="0.3">
      <c r="B2184" s="63">
        <v>42762</v>
      </c>
      <c r="C2184" s="64">
        <v>9504.1</v>
      </c>
      <c r="D2184" s="62">
        <f t="shared" si="35"/>
        <v>-9.1455722815563336E-4</v>
      </c>
    </row>
    <row r="2185" spans="2:4" x14ac:dyDescent="0.3">
      <c r="B2185" s="63">
        <v>42765</v>
      </c>
      <c r="C2185" s="64">
        <v>9361.2999999999993</v>
      </c>
      <c r="D2185" s="62">
        <f t="shared" si="35"/>
        <v>-1.502509443292906E-2</v>
      </c>
    </row>
    <row r="2186" spans="2:4" x14ac:dyDescent="0.3">
      <c r="B2186" s="63">
        <v>42766</v>
      </c>
      <c r="C2186" s="64">
        <v>9315.2000000000007</v>
      </c>
      <c r="D2186" s="62">
        <f t="shared" si="35"/>
        <v>-4.9245297127534157E-3</v>
      </c>
    </row>
    <row r="2187" spans="2:4" x14ac:dyDescent="0.3">
      <c r="B2187" s="63">
        <v>42767</v>
      </c>
      <c r="C2187" s="64">
        <v>9330.7999999999993</v>
      </c>
      <c r="D2187" s="62">
        <f t="shared" si="35"/>
        <v>1.674682239779988E-3</v>
      </c>
    </row>
    <row r="2188" spans="2:4" x14ac:dyDescent="0.3">
      <c r="B2188" s="63">
        <v>42768</v>
      </c>
      <c r="C2188" s="64">
        <v>9406.4</v>
      </c>
      <c r="D2188" s="62">
        <f t="shared" si="35"/>
        <v>8.1021991683457341E-3</v>
      </c>
    </row>
    <row r="2189" spans="2:4" x14ac:dyDescent="0.3">
      <c r="B2189" s="63">
        <v>42769</v>
      </c>
      <c r="C2189" s="64">
        <v>9462.7000000000007</v>
      </c>
      <c r="D2189" s="62">
        <f t="shared" si="35"/>
        <v>5.9852866133697372E-3</v>
      </c>
    </row>
    <row r="2190" spans="2:4" x14ac:dyDescent="0.3">
      <c r="B2190" s="63">
        <v>42772</v>
      </c>
      <c r="C2190" s="64">
        <v>9357.2999999999993</v>
      </c>
      <c r="D2190" s="62">
        <f t="shared" si="35"/>
        <v>-1.1138469992708365E-2</v>
      </c>
    </row>
    <row r="2191" spans="2:4" x14ac:dyDescent="0.3">
      <c r="B2191" s="63">
        <v>42773</v>
      </c>
      <c r="C2191" s="64">
        <v>9331.5</v>
      </c>
      <c r="D2191" s="62">
        <f t="shared" si="35"/>
        <v>-2.7572056041806157E-3</v>
      </c>
    </row>
    <row r="2192" spans="2:4" x14ac:dyDescent="0.3">
      <c r="B2192" s="63">
        <v>42774</v>
      </c>
      <c r="C2192" s="64">
        <v>9329.7000000000007</v>
      </c>
      <c r="D2192" s="62">
        <f t="shared" si="35"/>
        <v>-1.928950329528235E-4</v>
      </c>
    </row>
    <row r="2193" spans="2:4" x14ac:dyDescent="0.3">
      <c r="B2193" s="63">
        <v>42775</v>
      </c>
      <c r="C2193" s="64">
        <v>9438.4</v>
      </c>
      <c r="D2193" s="62">
        <f t="shared" si="35"/>
        <v>1.1650964125320096E-2</v>
      </c>
    </row>
    <row r="2194" spans="2:4" x14ac:dyDescent="0.3">
      <c r="B2194" s="63">
        <v>42776</v>
      </c>
      <c r="C2194" s="64">
        <v>9378.1</v>
      </c>
      <c r="D2194" s="62">
        <f t="shared" si="35"/>
        <v>-6.3887947109678841E-3</v>
      </c>
    </row>
    <row r="2195" spans="2:4" x14ac:dyDescent="0.3">
      <c r="B2195" s="63">
        <v>42779</v>
      </c>
      <c r="C2195" s="64">
        <v>9484.1</v>
      </c>
      <c r="D2195" s="62">
        <f t="shared" si="35"/>
        <v>1.1302929164756188E-2</v>
      </c>
    </row>
    <row r="2196" spans="2:4" x14ac:dyDescent="0.3">
      <c r="B2196" s="63">
        <v>42780</v>
      </c>
      <c r="C2196" s="64">
        <v>9510.2000000000007</v>
      </c>
      <c r="D2196" s="62">
        <f t="shared" si="35"/>
        <v>2.7519743570818909E-3</v>
      </c>
    </row>
    <row r="2197" spans="2:4" x14ac:dyDescent="0.3">
      <c r="B2197" s="63">
        <v>42781</v>
      </c>
      <c r="C2197" s="64">
        <v>9584.1</v>
      </c>
      <c r="D2197" s="62">
        <f t="shared" si="35"/>
        <v>7.7706041933923191E-3</v>
      </c>
    </row>
    <row r="2198" spans="2:4" x14ac:dyDescent="0.3">
      <c r="B2198" s="63">
        <v>42782</v>
      </c>
      <c r="C2198" s="64">
        <v>9554.7000000000007</v>
      </c>
      <c r="D2198" s="62">
        <f t="shared" si="35"/>
        <v>-3.0675806805020435E-3</v>
      </c>
    </row>
    <row r="2199" spans="2:4" x14ac:dyDescent="0.3">
      <c r="B2199" s="63">
        <v>42783</v>
      </c>
      <c r="C2199" s="64">
        <v>9500.2999999999993</v>
      </c>
      <c r="D2199" s="62">
        <f t="shared" si="35"/>
        <v>-5.6935330256315166E-3</v>
      </c>
    </row>
    <row r="2200" spans="2:4" x14ac:dyDescent="0.3">
      <c r="B2200" s="63">
        <v>42786</v>
      </c>
      <c r="C2200" s="64">
        <v>9526.6</v>
      </c>
      <c r="D2200" s="62">
        <f t="shared" si="35"/>
        <v>2.7683336315696447E-3</v>
      </c>
    </row>
    <row r="2201" spans="2:4" x14ac:dyDescent="0.3">
      <c r="B2201" s="63">
        <v>42787</v>
      </c>
      <c r="C2201" s="64">
        <v>9561</v>
      </c>
      <c r="D2201" s="62">
        <f t="shared" si="35"/>
        <v>3.6109419939957211E-3</v>
      </c>
    </row>
    <row r="2202" spans="2:4" x14ac:dyDescent="0.3">
      <c r="B2202" s="63">
        <v>42788</v>
      </c>
      <c r="C2202" s="64">
        <v>9477.2000000000007</v>
      </c>
      <c r="D2202" s="62">
        <f t="shared" si="35"/>
        <v>-8.7647735592510483E-3</v>
      </c>
    </row>
    <row r="2203" spans="2:4" x14ac:dyDescent="0.3">
      <c r="B2203" s="63">
        <v>42789</v>
      </c>
      <c r="C2203" s="64">
        <v>9493.4</v>
      </c>
      <c r="D2203" s="62">
        <f t="shared" si="35"/>
        <v>1.709365635419629E-3</v>
      </c>
    </row>
    <row r="2204" spans="2:4" x14ac:dyDescent="0.3">
      <c r="B2204" s="63">
        <v>42790</v>
      </c>
      <c r="C2204" s="64">
        <v>9453.5</v>
      </c>
      <c r="D2204" s="62">
        <f t="shared" si="35"/>
        <v>-4.2029199233151069E-3</v>
      </c>
    </row>
    <row r="2205" spans="2:4" x14ac:dyDescent="0.3">
      <c r="B2205" s="63">
        <v>42793</v>
      </c>
      <c r="C2205" s="64">
        <v>9464.2999999999993</v>
      </c>
      <c r="D2205" s="62">
        <f t="shared" ref="D2205:D2268" si="36">(C2205-C2204)/C2204</f>
        <v>1.1424340191462711E-3</v>
      </c>
    </row>
    <row r="2206" spans="2:4" x14ac:dyDescent="0.3">
      <c r="B2206" s="63">
        <v>42794</v>
      </c>
      <c r="C2206" s="64">
        <v>9555.5</v>
      </c>
      <c r="D2206" s="62">
        <f t="shared" si="36"/>
        <v>9.6362118698689533E-3</v>
      </c>
    </row>
    <row r="2207" spans="2:4" x14ac:dyDescent="0.3">
      <c r="B2207" s="63">
        <v>42795</v>
      </c>
      <c r="C2207" s="64">
        <v>9751.5</v>
      </c>
      <c r="D2207" s="62">
        <f t="shared" si="36"/>
        <v>2.0511747161320704E-2</v>
      </c>
    </row>
    <row r="2208" spans="2:4" x14ac:dyDescent="0.3">
      <c r="B2208" s="63">
        <v>42796</v>
      </c>
      <c r="C2208" s="64">
        <v>9716</v>
      </c>
      <c r="D2208" s="62">
        <f t="shared" si="36"/>
        <v>-3.6404655693995794E-3</v>
      </c>
    </row>
    <row r="2209" spans="2:4" x14ac:dyDescent="0.3">
      <c r="B2209" s="63">
        <v>42797</v>
      </c>
      <c r="C2209" s="64">
        <v>9798.5</v>
      </c>
      <c r="D2209" s="62">
        <f t="shared" si="36"/>
        <v>8.4911486208316175E-3</v>
      </c>
    </row>
    <row r="2210" spans="2:4" x14ac:dyDescent="0.3">
      <c r="B2210" s="63">
        <v>42800</v>
      </c>
      <c r="C2210" s="64">
        <v>9804.1</v>
      </c>
      <c r="D2210" s="62">
        <f t="shared" si="36"/>
        <v>5.7151604837478833E-4</v>
      </c>
    </row>
    <row r="2211" spans="2:4" x14ac:dyDescent="0.3">
      <c r="B2211" s="63">
        <v>42801</v>
      </c>
      <c r="C2211" s="64">
        <v>9801.7000000000007</v>
      </c>
      <c r="D2211" s="62">
        <f t="shared" si="36"/>
        <v>-2.4479554472104894E-4</v>
      </c>
    </row>
    <row r="2212" spans="2:4" x14ac:dyDescent="0.3">
      <c r="B2212" s="63">
        <v>42802</v>
      </c>
      <c r="C2212" s="64">
        <v>9850.5</v>
      </c>
      <c r="D2212" s="62">
        <f t="shared" si="36"/>
        <v>4.9787281798054691E-3</v>
      </c>
    </row>
    <row r="2213" spans="2:4" x14ac:dyDescent="0.3">
      <c r="B2213" s="63">
        <v>42803</v>
      </c>
      <c r="C2213" s="64">
        <v>9998.4</v>
      </c>
      <c r="D2213" s="62">
        <f t="shared" si="36"/>
        <v>1.501446627074764E-2</v>
      </c>
    </row>
    <row r="2214" spans="2:4" x14ac:dyDescent="0.3">
      <c r="B2214" s="63">
        <v>42804</v>
      </c>
      <c r="C2214" s="64">
        <v>10006.4</v>
      </c>
      <c r="D2214" s="62">
        <f t="shared" si="36"/>
        <v>8.0012802048327739E-4</v>
      </c>
    </row>
    <row r="2215" spans="2:4" x14ac:dyDescent="0.3">
      <c r="B2215" s="63">
        <v>42807</v>
      </c>
      <c r="C2215" s="64">
        <v>9995.9</v>
      </c>
      <c r="D2215" s="62">
        <f t="shared" si="36"/>
        <v>-1.0493284298049249E-3</v>
      </c>
    </row>
    <row r="2216" spans="2:4" x14ac:dyDescent="0.3">
      <c r="B2216" s="63">
        <v>42808</v>
      </c>
      <c r="C2216" s="64">
        <v>9905.1</v>
      </c>
      <c r="D2216" s="62">
        <f t="shared" si="36"/>
        <v>-9.0837243269739874E-3</v>
      </c>
    </row>
    <row r="2217" spans="2:4" x14ac:dyDescent="0.3">
      <c r="B2217" s="63">
        <v>42809</v>
      </c>
      <c r="C2217" s="64">
        <v>9983.2000000000007</v>
      </c>
      <c r="D2217" s="62">
        <f t="shared" si="36"/>
        <v>7.8848270083088871E-3</v>
      </c>
    </row>
    <row r="2218" spans="2:4" x14ac:dyDescent="0.3">
      <c r="B2218" s="63">
        <v>42810</v>
      </c>
      <c r="C2218" s="64">
        <v>10168</v>
      </c>
      <c r="D2218" s="62">
        <f t="shared" si="36"/>
        <v>1.8511098645724745E-2</v>
      </c>
    </row>
    <row r="2219" spans="2:4" x14ac:dyDescent="0.3">
      <c r="B2219" s="63">
        <v>42811</v>
      </c>
      <c r="C2219" s="64">
        <v>10245.799999999999</v>
      </c>
      <c r="D2219" s="62">
        <f t="shared" si="36"/>
        <v>7.6514555468134614E-3</v>
      </c>
    </row>
    <row r="2220" spans="2:4" x14ac:dyDescent="0.3">
      <c r="B2220" s="63">
        <v>42814</v>
      </c>
      <c r="C2220" s="64">
        <v>10214</v>
      </c>
      <c r="D2220" s="62">
        <f t="shared" si="36"/>
        <v>-3.103710788810954E-3</v>
      </c>
    </row>
    <row r="2221" spans="2:4" x14ac:dyDescent="0.3">
      <c r="B2221" s="63">
        <v>42815</v>
      </c>
      <c r="C2221" s="64">
        <v>10211.9</v>
      </c>
      <c r="D2221" s="62">
        <f t="shared" si="36"/>
        <v>-2.0560015664777403E-4</v>
      </c>
    </row>
    <row r="2222" spans="2:4" x14ac:dyDescent="0.3">
      <c r="B2222" s="63">
        <v>42816</v>
      </c>
      <c r="C2222" s="64">
        <v>10229.299999999999</v>
      </c>
      <c r="D2222" s="62">
        <f t="shared" si="36"/>
        <v>1.7038944760524131E-3</v>
      </c>
    </row>
    <row r="2223" spans="2:4" x14ac:dyDescent="0.3">
      <c r="B2223" s="63">
        <v>42817</v>
      </c>
      <c r="C2223" s="64">
        <v>10324.9</v>
      </c>
      <c r="D2223" s="62">
        <f t="shared" si="36"/>
        <v>9.3457030295328487E-3</v>
      </c>
    </row>
    <row r="2224" spans="2:4" x14ac:dyDescent="0.3">
      <c r="B2224" s="63">
        <v>42818</v>
      </c>
      <c r="C2224" s="64">
        <v>10309.4</v>
      </c>
      <c r="D2224" s="62">
        <f t="shared" si="36"/>
        <v>-1.5012251934643436E-3</v>
      </c>
    </row>
    <row r="2225" spans="2:4" x14ac:dyDescent="0.3">
      <c r="B2225" s="63">
        <v>42821</v>
      </c>
      <c r="C2225" s="64">
        <v>10302.9</v>
      </c>
      <c r="D2225" s="62">
        <f t="shared" si="36"/>
        <v>-6.3049256018778979E-4</v>
      </c>
    </row>
    <row r="2226" spans="2:4" x14ac:dyDescent="0.3">
      <c r="B2226" s="63">
        <v>42822</v>
      </c>
      <c r="C2226" s="64">
        <v>10389</v>
      </c>
      <c r="D2226" s="62">
        <f t="shared" si="36"/>
        <v>8.3568703957138633E-3</v>
      </c>
    </row>
    <row r="2227" spans="2:4" x14ac:dyDescent="0.3">
      <c r="B2227" s="63">
        <v>42823</v>
      </c>
      <c r="C2227" s="64">
        <v>10367.6</v>
      </c>
      <c r="D2227" s="62">
        <f t="shared" si="36"/>
        <v>-2.0598710174222386E-3</v>
      </c>
    </row>
    <row r="2228" spans="2:4" x14ac:dyDescent="0.3">
      <c r="B2228" s="63">
        <v>42824</v>
      </c>
      <c r="C2228" s="64">
        <v>10405.9</v>
      </c>
      <c r="D2228" s="62">
        <f t="shared" si="36"/>
        <v>3.6942011651683389E-3</v>
      </c>
    </row>
    <row r="2229" spans="2:4" x14ac:dyDescent="0.3">
      <c r="B2229" s="63">
        <v>42825</v>
      </c>
      <c r="C2229" s="64">
        <v>10462.9</v>
      </c>
      <c r="D2229" s="62">
        <f t="shared" si="36"/>
        <v>5.4776617111446397E-3</v>
      </c>
    </row>
    <row r="2230" spans="2:4" x14ac:dyDescent="0.3">
      <c r="B2230" s="63">
        <v>42828</v>
      </c>
      <c r="C2230" s="64">
        <v>10325.299999999999</v>
      </c>
      <c r="D2230" s="62">
        <f t="shared" si="36"/>
        <v>-1.3151229582620532E-2</v>
      </c>
    </row>
    <row r="2231" spans="2:4" x14ac:dyDescent="0.3">
      <c r="B2231" s="63">
        <v>42829</v>
      </c>
      <c r="C2231" s="64">
        <v>10361.200000000001</v>
      </c>
      <c r="D2231" s="62">
        <f t="shared" si="36"/>
        <v>3.4768965550639164E-3</v>
      </c>
    </row>
    <row r="2232" spans="2:4" x14ac:dyDescent="0.3">
      <c r="B2232" s="63">
        <v>42830</v>
      </c>
      <c r="C2232" s="64">
        <v>10402.700000000001</v>
      </c>
      <c r="D2232" s="62">
        <f t="shared" si="36"/>
        <v>4.0053275682353394E-3</v>
      </c>
    </row>
    <row r="2233" spans="2:4" x14ac:dyDescent="0.3">
      <c r="B2233" s="63">
        <v>42831</v>
      </c>
      <c r="C2233" s="64">
        <v>10518.9</v>
      </c>
      <c r="D2233" s="62">
        <f t="shared" si="36"/>
        <v>1.1170176973285676E-2</v>
      </c>
    </row>
    <row r="2234" spans="2:4" x14ac:dyDescent="0.3">
      <c r="B2234" s="63">
        <v>42832</v>
      </c>
      <c r="C2234" s="64">
        <v>10529</v>
      </c>
      <c r="D2234" s="62">
        <f t="shared" si="36"/>
        <v>9.6017644430504748E-4</v>
      </c>
    </row>
    <row r="2235" spans="2:4" x14ac:dyDescent="0.3">
      <c r="B2235" s="63">
        <v>42835</v>
      </c>
      <c r="C2235" s="64">
        <v>10437.700000000001</v>
      </c>
      <c r="D2235" s="62">
        <f t="shared" si="36"/>
        <v>-8.6712888213504868E-3</v>
      </c>
    </row>
    <row r="2236" spans="2:4" x14ac:dyDescent="0.3">
      <c r="B2236" s="63">
        <v>42836</v>
      </c>
      <c r="C2236" s="64">
        <v>10416.299999999999</v>
      </c>
      <c r="D2236" s="62">
        <f t="shared" si="36"/>
        <v>-2.0502601147763832E-3</v>
      </c>
    </row>
    <row r="2237" spans="2:4" x14ac:dyDescent="0.3">
      <c r="B2237" s="63">
        <v>42837</v>
      </c>
      <c r="C2237" s="64">
        <v>10360.5</v>
      </c>
      <c r="D2237" s="62">
        <f t="shared" si="36"/>
        <v>-5.3569885659974538E-3</v>
      </c>
    </row>
    <row r="2238" spans="2:4" x14ac:dyDescent="0.3">
      <c r="B2238" s="63">
        <v>42838</v>
      </c>
      <c r="C2238" s="64">
        <v>10326.1</v>
      </c>
      <c r="D2238" s="62">
        <f t="shared" si="36"/>
        <v>-3.3203030741759216E-3</v>
      </c>
    </row>
    <row r="2239" spans="2:4" x14ac:dyDescent="0.3">
      <c r="B2239" s="63">
        <v>42843</v>
      </c>
      <c r="C2239" s="64">
        <v>10264.5</v>
      </c>
      <c r="D2239" s="62">
        <f t="shared" si="36"/>
        <v>-5.9654661488848992E-3</v>
      </c>
    </row>
    <row r="2240" spans="2:4" x14ac:dyDescent="0.3">
      <c r="B2240" s="63">
        <v>42844</v>
      </c>
      <c r="C2240" s="64">
        <v>10370.299999999999</v>
      </c>
      <c r="D2240" s="62">
        <f t="shared" si="36"/>
        <v>1.0307370061863634E-2</v>
      </c>
    </row>
    <row r="2241" spans="2:4" x14ac:dyDescent="0.3">
      <c r="B2241" s="63">
        <v>42845</v>
      </c>
      <c r="C2241" s="64">
        <v>10372.5</v>
      </c>
      <c r="D2241" s="62">
        <f t="shared" si="36"/>
        <v>2.1214429669351204E-4</v>
      </c>
    </row>
    <row r="2242" spans="2:4" x14ac:dyDescent="0.3">
      <c r="B2242" s="63">
        <v>42846</v>
      </c>
      <c r="C2242" s="64">
        <v>10377</v>
      </c>
      <c r="D2242" s="62">
        <f t="shared" si="36"/>
        <v>4.3383947939262471E-4</v>
      </c>
    </row>
    <row r="2243" spans="2:4" x14ac:dyDescent="0.3">
      <c r="B2243" s="63">
        <v>42849</v>
      </c>
      <c r="C2243" s="64">
        <v>10766.8</v>
      </c>
      <c r="D2243" s="62">
        <f t="shared" si="36"/>
        <v>3.7563843114580255E-2</v>
      </c>
    </row>
    <row r="2244" spans="2:4" x14ac:dyDescent="0.3">
      <c r="B2244" s="63">
        <v>42850</v>
      </c>
      <c r="C2244" s="64">
        <v>10783.1</v>
      </c>
      <c r="D2244" s="62">
        <f t="shared" si="36"/>
        <v>1.5139131403946477E-3</v>
      </c>
    </row>
    <row r="2245" spans="2:4" x14ac:dyDescent="0.3">
      <c r="B2245" s="63">
        <v>42851</v>
      </c>
      <c r="C2245" s="64">
        <v>10763.4</v>
      </c>
      <c r="D2245" s="62">
        <f t="shared" si="36"/>
        <v>-1.8269328857193875E-3</v>
      </c>
    </row>
    <row r="2246" spans="2:4" x14ac:dyDescent="0.3">
      <c r="B2246" s="63">
        <v>42852</v>
      </c>
      <c r="C2246" s="64">
        <v>10683.9</v>
      </c>
      <c r="D2246" s="62">
        <f t="shared" si="36"/>
        <v>-7.3861419254139032E-3</v>
      </c>
    </row>
    <row r="2247" spans="2:4" x14ac:dyDescent="0.3">
      <c r="B2247" s="63">
        <v>42853</v>
      </c>
      <c r="C2247" s="64">
        <v>10715.8</v>
      </c>
      <c r="D2247" s="62">
        <f t="shared" si="36"/>
        <v>2.9858010651540763E-3</v>
      </c>
    </row>
    <row r="2248" spans="2:4" x14ac:dyDescent="0.3">
      <c r="B2248" s="63">
        <v>42857</v>
      </c>
      <c r="C2248" s="64">
        <v>10820.3</v>
      </c>
      <c r="D2248" s="62">
        <f t="shared" si="36"/>
        <v>9.7519550570186082E-3</v>
      </c>
    </row>
    <row r="2249" spans="2:4" x14ac:dyDescent="0.3">
      <c r="B2249" s="63">
        <v>42858</v>
      </c>
      <c r="C2249" s="64">
        <v>10837</v>
      </c>
      <c r="D2249" s="62">
        <f t="shared" si="36"/>
        <v>1.5433952847888439E-3</v>
      </c>
    </row>
    <row r="2250" spans="2:4" x14ac:dyDescent="0.3">
      <c r="B2250" s="63">
        <v>42859</v>
      </c>
      <c r="C2250" s="64">
        <v>11012.9</v>
      </c>
      <c r="D2250" s="62">
        <f t="shared" si="36"/>
        <v>1.6231429362369626E-2</v>
      </c>
    </row>
    <row r="2251" spans="2:4" x14ac:dyDescent="0.3">
      <c r="B2251" s="63">
        <v>42860</v>
      </c>
      <c r="C2251" s="64">
        <v>11135.4</v>
      </c>
      <c r="D2251" s="62">
        <f t="shared" si="36"/>
        <v>1.1123319016789401E-2</v>
      </c>
    </row>
    <row r="2252" spans="2:4" x14ac:dyDescent="0.3">
      <c r="B2252" s="63">
        <v>42863</v>
      </c>
      <c r="C2252" s="64">
        <v>11096.3</v>
      </c>
      <c r="D2252" s="62">
        <f t="shared" si="36"/>
        <v>-3.5113242452000258E-3</v>
      </c>
    </row>
    <row r="2253" spans="2:4" x14ac:dyDescent="0.3">
      <c r="B2253" s="63">
        <v>42864</v>
      </c>
      <c r="C2253" s="64">
        <v>11049.2</v>
      </c>
      <c r="D2253" s="62">
        <f t="shared" si="36"/>
        <v>-4.2446581292862077E-3</v>
      </c>
    </row>
    <row r="2254" spans="2:4" x14ac:dyDescent="0.3">
      <c r="B2254" s="63">
        <v>42865</v>
      </c>
      <c r="C2254" s="64">
        <v>11034.8</v>
      </c>
      <c r="D2254" s="62">
        <f t="shared" si="36"/>
        <v>-1.303261774608248E-3</v>
      </c>
    </row>
    <row r="2255" spans="2:4" x14ac:dyDescent="0.3">
      <c r="B2255" s="63">
        <v>42866</v>
      </c>
      <c r="C2255" s="64">
        <v>10861.4</v>
      </c>
      <c r="D2255" s="62">
        <f t="shared" si="36"/>
        <v>-1.5713923224707257E-2</v>
      </c>
    </row>
    <row r="2256" spans="2:4" x14ac:dyDescent="0.3">
      <c r="B2256" s="63">
        <v>42867</v>
      </c>
      <c r="C2256" s="64">
        <v>10897</v>
      </c>
      <c r="D2256" s="62">
        <f t="shared" si="36"/>
        <v>3.2776621798295217E-3</v>
      </c>
    </row>
    <row r="2257" spans="2:4" x14ac:dyDescent="0.3">
      <c r="B2257" s="63">
        <v>42870</v>
      </c>
      <c r="C2257" s="64">
        <v>10957.8</v>
      </c>
      <c r="D2257" s="62">
        <f t="shared" si="36"/>
        <v>5.5795172983389256E-3</v>
      </c>
    </row>
    <row r="2258" spans="2:4" x14ac:dyDescent="0.3">
      <c r="B2258" s="63">
        <v>42871</v>
      </c>
      <c r="C2258" s="64">
        <v>10982.4</v>
      </c>
      <c r="D2258" s="62">
        <f t="shared" si="36"/>
        <v>2.2449761813503042E-3</v>
      </c>
    </row>
    <row r="2259" spans="2:4" x14ac:dyDescent="0.3">
      <c r="B2259" s="63">
        <v>42872</v>
      </c>
      <c r="C2259" s="64">
        <v>10786.1</v>
      </c>
      <c r="D2259" s="62">
        <f t="shared" si="36"/>
        <v>-1.7874053030302966E-2</v>
      </c>
    </row>
    <row r="2260" spans="2:4" x14ac:dyDescent="0.3">
      <c r="B2260" s="63">
        <v>42873</v>
      </c>
      <c r="C2260" s="64">
        <v>10684.9</v>
      </c>
      <c r="D2260" s="62">
        <f t="shared" si="36"/>
        <v>-9.3824459257749078E-3</v>
      </c>
    </row>
    <row r="2261" spans="2:4" x14ac:dyDescent="0.3">
      <c r="B2261" s="63">
        <v>42874</v>
      </c>
      <c r="C2261" s="64">
        <v>10835.4</v>
      </c>
      <c r="D2261" s="62">
        <f t="shared" si="36"/>
        <v>1.408529794382727E-2</v>
      </c>
    </row>
    <row r="2262" spans="2:4" x14ac:dyDescent="0.3">
      <c r="B2262" s="63">
        <v>42877</v>
      </c>
      <c r="C2262" s="64">
        <v>10793.4</v>
      </c>
      <c r="D2262" s="62">
        <f t="shared" si="36"/>
        <v>-3.8761836203555014E-3</v>
      </c>
    </row>
    <row r="2263" spans="2:4" x14ac:dyDescent="0.3">
      <c r="B2263" s="63">
        <v>42878</v>
      </c>
      <c r="C2263" s="64">
        <v>10916.3</v>
      </c>
      <c r="D2263" s="62">
        <f t="shared" si="36"/>
        <v>1.1386588100135235E-2</v>
      </c>
    </row>
    <row r="2264" spans="2:4" x14ac:dyDescent="0.3">
      <c r="B2264" s="63">
        <v>42879</v>
      </c>
      <c r="C2264" s="64">
        <v>10907.4</v>
      </c>
      <c r="D2264" s="62">
        <f t="shared" si="36"/>
        <v>-8.1529455951188923E-4</v>
      </c>
    </row>
    <row r="2265" spans="2:4" x14ac:dyDescent="0.3">
      <c r="B2265" s="63">
        <v>42880</v>
      </c>
      <c r="C2265" s="64">
        <v>10937.7</v>
      </c>
      <c r="D2265" s="62">
        <f t="shared" si="36"/>
        <v>2.7779305792398823E-3</v>
      </c>
    </row>
    <row r="2266" spans="2:4" x14ac:dyDescent="0.3">
      <c r="B2266" s="63">
        <v>42881</v>
      </c>
      <c r="C2266" s="64">
        <v>10904.2</v>
      </c>
      <c r="D2266" s="62">
        <f t="shared" si="36"/>
        <v>-3.0628011373506313E-3</v>
      </c>
    </row>
    <row r="2267" spans="2:4" x14ac:dyDescent="0.3">
      <c r="B2267" s="63">
        <v>42884</v>
      </c>
      <c r="C2267" s="64">
        <v>10884</v>
      </c>
      <c r="D2267" s="62">
        <f t="shared" si="36"/>
        <v>-1.8524972029127058E-3</v>
      </c>
    </row>
    <row r="2268" spans="2:4" x14ac:dyDescent="0.3">
      <c r="B2268" s="63">
        <v>42885</v>
      </c>
      <c r="C2268" s="64">
        <v>10876.9</v>
      </c>
      <c r="D2268" s="62">
        <f t="shared" si="36"/>
        <v>-6.5233370084531088E-4</v>
      </c>
    </row>
    <row r="2269" spans="2:4" x14ac:dyDescent="0.3">
      <c r="B2269" s="63">
        <v>42886</v>
      </c>
      <c r="C2269" s="64">
        <v>10880</v>
      </c>
      <c r="D2269" s="62">
        <f t="shared" ref="D2269:D2332" si="37">(C2269-C2268)/C2268</f>
        <v>2.8500767681971555E-4</v>
      </c>
    </row>
    <row r="2270" spans="2:4" x14ac:dyDescent="0.3">
      <c r="B2270" s="63">
        <v>42887</v>
      </c>
      <c r="C2270" s="64">
        <v>10881</v>
      </c>
      <c r="D2270" s="62">
        <f t="shared" si="37"/>
        <v>9.1911764705882352E-5</v>
      </c>
    </row>
    <row r="2271" spans="2:4" x14ac:dyDescent="0.3">
      <c r="B2271" s="63">
        <v>42888</v>
      </c>
      <c r="C2271" s="64">
        <v>10905.9</v>
      </c>
      <c r="D2271" s="62">
        <f t="shared" si="37"/>
        <v>2.2883926109732227E-3</v>
      </c>
    </row>
    <row r="2272" spans="2:4" x14ac:dyDescent="0.3">
      <c r="B2272" s="63">
        <v>42891</v>
      </c>
      <c r="C2272" s="64">
        <v>10884.7</v>
      </c>
      <c r="D2272" s="62">
        <f t="shared" si="37"/>
        <v>-1.9439019246461923E-3</v>
      </c>
    </row>
    <row r="2273" spans="2:4" x14ac:dyDescent="0.3">
      <c r="B2273" s="63">
        <v>42892</v>
      </c>
      <c r="C2273" s="64">
        <v>10879.7</v>
      </c>
      <c r="D2273" s="62">
        <f t="shared" si="37"/>
        <v>-4.5936038659770135E-4</v>
      </c>
    </row>
    <row r="2274" spans="2:4" x14ac:dyDescent="0.3">
      <c r="B2274" s="63">
        <v>42893</v>
      </c>
      <c r="C2274" s="64">
        <v>10871.7</v>
      </c>
      <c r="D2274" s="62">
        <f t="shared" si="37"/>
        <v>-7.3531439286009714E-4</v>
      </c>
    </row>
    <row r="2275" spans="2:4" x14ac:dyDescent="0.3">
      <c r="B2275" s="63">
        <v>42894</v>
      </c>
      <c r="C2275" s="64">
        <v>10953.1</v>
      </c>
      <c r="D2275" s="62">
        <f t="shared" si="37"/>
        <v>7.4873294884884268E-3</v>
      </c>
    </row>
    <row r="2276" spans="2:4" x14ac:dyDescent="0.3">
      <c r="B2276" s="63">
        <v>42895</v>
      </c>
      <c r="C2276" s="64">
        <v>10978.3</v>
      </c>
      <c r="D2276" s="62">
        <f t="shared" si="37"/>
        <v>2.3007185180450198E-3</v>
      </c>
    </row>
    <row r="2277" spans="2:4" x14ac:dyDescent="0.3">
      <c r="B2277" s="63">
        <v>42898</v>
      </c>
      <c r="C2277" s="64">
        <v>10842.4</v>
      </c>
      <c r="D2277" s="62">
        <f t="shared" si="37"/>
        <v>-1.2378965777943729E-2</v>
      </c>
    </row>
    <row r="2278" spans="2:4" x14ac:dyDescent="0.3">
      <c r="B2278" s="63">
        <v>42899</v>
      </c>
      <c r="C2278" s="64">
        <v>10882.1</v>
      </c>
      <c r="D2278" s="62">
        <f t="shared" si="37"/>
        <v>3.6615509481296325E-3</v>
      </c>
    </row>
    <row r="2279" spans="2:4" x14ac:dyDescent="0.3">
      <c r="B2279" s="63">
        <v>42900</v>
      </c>
      <c r="C2279" s="64">
        <v>10775.8</v>
      </c>
      <c r="D2279" s="62">
        <f t="shared" si="37"/>
        <v>-9.7683351558983181E-3</v>
      </c>
    </row>
    <row r="2280" spans="2:4" x14ac:dyDescent="0.3">
      <c r="B2280" s="63">
        <v>42901</v>
      </c>
      <c r="C2280" s="64">
        <v>10699.6</v>
      </c>
      <c r="D2280" s="62">
        <f t="shared" si="37"/>
        <v>-7.0714007312681114E-3</v>
      </c>
    </row>
    <row r="2281" spans="2:4" x14ac:dyDescent="0.3">
      <c r="B2281" s="63">
        <v>42902</v>
      </c>
      <c r="C2281" s="64">
        <v>10759.4</v>
      </c>
      <c r="D2281" s="62">
        <f t="shared" si="37"/>
        <v>5.5889939810833365E-3</v>
      </c>
    </row>
    <row r="2282" spans="2:4" x14ac:dyDescent="0.3">
      <c r="B2282" s="63">
        <v>42905</v>
      </c>
      <c r="C2282" s="64">
        <v>10848.9</v>
      </c>
      <c r="D2282" s="62">
        <f t="shared" si="37"/>
        <v>8.3183077123259661E-3</v>
      </c>
    </row>
    <row r="2283" spans="2:4" x14ac:dyDescent="0.3">
      <c r="B2283" s="63">
        <v>42906</v>
      </c>
      <c r="C2283" s="64">
        <v>10746.1</v>
      </c>
      <c r="D2283" s="62">
        <f t="shared" si="37"/>
        <v>-9.4756150393126744E-3</v>
      </c>
    </row>
    <row r="2284" spans="2:4" x14ac:dyDescent="0.3">
      <c r="B2284" s="63">
        <v>42907</v>
      </c>
      <c r="C2284" s="64">
        <v>10740.7</v>
      </c>
      <c r="D2284" s="62">
        <f t="shared" si="37"/>
        <v>-5.0250788658207503E-4</v>
      </c>
    </row>
    <row r="2285" spans="2:4" x14ac:dyDescent="0.3">
      <c r="B2285" s="63">
        <v>42908</v>
      </c>
      <c r="C2285" s="64">
        <v>10709.9</v>
      </c>
      <c r="D2285" s="62">
        <f t="shared" si="37"/>
        <v>-2.8675970839890405E-3</v>
      </c>
    </row>
    <row r="2286" spans="2:4" x14ac:dyDescent="0.3">
      <c r="B2286" s="63">
        <v>42909</v>
      </c>
      <c r="C2286" s="64">
        <v>10630.8</v>
      </c>
      <c r="D2286" s="62">
        <f t="shared" si="37"/>
        <v>-7.3856898757224962E-3</v>
      </c>
    </row>
    <row r="2287" spans="2:4" x14ac:dyDescent="0.3">
      <c r="B2287" s="63">
        <v>42912</v>
      </c>
      <c r="C2287" s="64">
        <v>10696.6</v>
      </c>
      <c r="D2287" s="62">
        <f t="shared" si="37"/>
        <v>6.1895624035821478E-3</v>
      </c>
    </row>
    <row r="2288" spans="2:4" x14ac:dyDescent="0.3">
      <c r="B2288" s="63">
        <v>42913</v>
      </c>
      <c r="C2288" s="64">
        <v>10647.9</v>
      </c>
      <c r="D2288" s="62">
        <f t="shared" si="37"/>
        <v>-4.5528485687041419E-3</v>
      </c>
    </row>
    <row r="2289" spans="2:4" x14ac:dyDescent="0.3">
      <c r="B2289" s="63">
        <v>42914</v>
      </c>
      <c r="C2289" s="64">
        <v>10702.7</v>
      </c>
      <c r="D2289" s="62">
        <f t="shared" si="37"/>
        <v>5.1465547197100921E-3</v>
      </c>
    </row>
    <row r="2290" spans="2:4" x14ac:dyDescent="0.3">
      <c r="B2290" s="63">
        <v>42915</v>
      </c>
      <c r="C2290" s="64">
        <v>10531.1</v>
      </c>
      <c r="D2290" s="62">
        <f t="shared" si="37"/>
        <v>-1.6033337382155937E-2</v>
      </c>
    </row>
    <row r="2291" spans="2:4" x14ac:dyDescent="0.3">
      <c r="B2291" s="63">
        <v>42916</v>
      </c>
      <c r="C2291" s="64">
        <v>10444.5</v>
      </c>
      <c r="D2291" s="62">
        <f t="shared" si="37"/>
        <v>-8.2232625271814307E-3</v>
      </c>
    </row>
    <row r="2292" spans="2:4" x14ac:dyDescent="0.3">
      <c r="B2292" s="63">
        <v>42919</v>
      </c>
      <c r="C2292" s="64">
        <v>10604.2</v>
      </c>
      <c r="D2292" s="62">
        <f t="shared" si="37"/>
        <v>1.5290344200296877E-2</v>
      </c>
    </row>
    <row r="2293" spans="2:4" x14ac:dyDescent="0.3">
      <c r="B2293" s="63">
        <v>42920</v>
      </c>
      <c r="C2293" s="64">
        <v>10566.7</v>
      </c>
      <c r="D2293" s="62">
        <f t="shared" si="37"/>
        <v>-3.5363346598517565E-3</v>
      </c>
    </row>
    <row r="2294" spans="2:4" x14ac:dyDescent="0.3">
      <c r="B2294" s="63">
        <v>42921</v>
      </c>
      <c r="C2294" s="64">
        <v>10523.6</v>
      </c>
      <c r="D2294" s="62">
        <f t="shared" si="37"/>
        <v>-4.0788514862729478E-3</v>
      </c>
    </row>
    <row r="2295" spans="2:4" x14ac:dyDescent="0.3">
      <c r="B2295" s="63">
        <v>42922</v>
      </c>
      <c r="C2295" s="64">
        <v>10498.4</v>
      </c>
      <c r="D2295" s="62">
        <f t="shared" si="37"/>
        <v>-2.3946178113954091E-3</v>
      </c>
    </row>
    <row r="2296" spans="2:4" x14ac:dyDescent="0.3">
      <c r="B2296" s="63">
        <v>42923</v>
      </c>
      <c r="C2296" s="64">
        <v>10488.8</v>
      </c>
      <c r="D2296" s="62">
        <f t="shared" si="37"/>
        <v>-9.144250552465484E-4</v>
      </c>
    </row>
    <row r="2297" spans="2:4" x14ac:dyDescent="0.3">
      <c r="B2297" s="63">
        <v>42926</v>
      </c>
      <c r="C2297" s="64">
        <v>10509.5</v>
      </c>
      <c r="D2297" s="62">
        <f t="shared" si="37"/>
        <v>1.9735336740142563E-3</v>
      </c>
    </row>
    <row r="2298" spans="2:4" x14ac:dyDescent="0.3">
      <c r="B2298" s="63">
        <v>42927</v>
      </c>
      <c r="C2298" s="64">
        <v>10449.1</v>
      </c>
      <c r="D2298" s="62">
        <f t="shared" si="37"/>
        <v>-5.7471811218421081E-3</v>
      </c>
    </row>
    <row r="2299" spans="2:4" x14ac:dyDescent="0.3">
      <c r="B2299" s="63">
        <v>42928</v>
      </c>
      <c r="C2299" s="64">
        <v>10560.4</v>
      </c>
      <c r="D2299" s="62">
        <f t="shared" si="37"/>
        <v>1.065163506904894E-2</v>
      </c>
    </row>
    <row r="2300" spans="2:4" x14ac:dyDescent="0.3">
      <c r="B2300" s="63">
        <v>42929</v>
      </c>
      <c r="C2300" s="64">
        <v>10658.3</v>
      </c>
      <c r="D2300" s="62">
        <f t="shared" si="37"/>
        <v>9.2704821787053179E-3</v>
      </c>
    </row>
    <row r="2301" spans="2:4" x14ac:dyDescent="0.3">
      <c r="B2301" s="63">
        <v>42930</v>
      </c>
      <c r="C2301" s="64">
        <v>10655.1</v>
      </c>
      <c r="D2301" s="62">
        <f t="shared" si="37"/>
        <v>-3.0023549721802808E-4</v>
      </c>
    </row>
    <row r="2302" spans="2:4" x14ac:dyDescent="0.3">
      <c r="B2302" s="63">
        <v>42933</v>
      </c>
      <c r="C2302" s="64">
        <v>10651.2</v>
      </c>
      <c r="D2302" s="62">
        <f t="shared" si="37"/>
        <v>-3.6602190500320374E-4</v>
      </c>
    </row>
    <row r="2303" spans="2:4" x14ac:dyDescent="0.3">
      <c r="B2303" s="63">
        <v>42934</v>
      </c>
      <c r="C2303" s="64">
        <v>10524.5</v>
      </c>
      <c r="D2303" s="62">
        <f t="shared" si="37"/>
        <v>-1.1895373291272413E-2</v>
      </c>
    </row>
    <row r="2304" spans="2:4" x14ac:dyDescent="0.3">
      <c r="B2304" s="63">
        <v>42935</v>
      </c>
      <c r="C2304" s="64">
        <v>10588.1</v>
      </c>
      <c r="D2304" s="62">
        <f t="shared" si="37"/>
        <v>6.0430424248183161E-3</v>
      </c>
    </row>
    <row r="2305" spans="2:4" x14ac:dyDescent="0.3">
      <c r="B2305" s="63">
        <v>42936</v>
      </c>
      <c r="C2305" s="64">
        <v>10564.8</v>
      </c>
      <c r="D2305" s="62">
        <f t="shared" si="37"/>
        <v>-2.2005836741248279E-3</v>
      </c>
    </row>
    <row r="2306" spans="2:4" x14ac:dyDescent="0.3">
      <c r="B2306" s="63">
        <v>42937</v>
      </c>
      <c r="C2306" s="64">
        <v>10426.6</v>
      </c>
      <c r="D2306" s="62">
        <f t="shared" si="37"/>
        <v>-1.3081175223383208E-2</v>
      </c>
    </row>
    <row r="2307" spans="2:4" x14ac:dyDescent="0.3">
      <c r="B2307" s="63">
        <v>42940</v>
      </c>
      <c r="C2307" s="64">
        <v>10446.5</v>
      </c>
      <c r="D2307" s="62">
        <f t="shared" si="37"/>
        <v>1.9085799781328175E-3</v>
      </c>
    </row>
    <row r="2308" spans="2:4" x14ac:dyDescent="0.3">
      <c r="B2308" s="63">
        <v>42941</v>
      </c>
      <c r="C2308" s="64">
        <v>10523.4</v>
      </c>
      <c r="D2308" s="62">
        <f t="shared" si="37"/>
        <v>7.3613171875747509E-3</v>
      </c>
    </row>
    <row r="2309" spans="2:4" x14ac:dyDescent="0.3">
      <c r="B2309" s="63">
        <v>42942</v>
      </c>
      <c r="C2309" s="64">
        <v>10575.4</v>
      </c>
      <c r="D2309" s="62">
        <f t="shared" si="37"/>
        <v>4.9413687591462838E-3</v>
      </c>
    </row>
    <row r="2310" spans="2:4" x14ac:dyDescent="0.3">
      <c r="B2310" s="63">
        <v>42943</v>
      </c>
      <c r="C2310" s="64">
        <v>10603.4</v>
      </c>
      <c r="D2310" s="62">
        <f t="shared" si="37"/>
        <v>2.6476539894472076E-3</v>
      </c>
    </row>
    <row r="2311" spans="2:4" x14ac:dyDescent="0.3">
      <c r="B2311" s="63">
        <v>42944</v>
      </c>
      <c r="C2311" s="64">
        <v>10536.1</v>
      </c>
      <c r="D2311" s="62">
        <f t="shared" si="37"/>
        <v>-6.3470207669237486E-3</v>
      </c>
    </row>
    <row r="2312" spans="2:4" x14ac:dyDescent="0.3">
      <c r="B2312" s="63">
        <v>42947</v>
      </c>
      <c r="C2312" s="64">
        <v>10502.2</v>
      </c>
      <c r="D2312" s="62">
        <f t="shared" si="37"/>
        <v>-3.2175093250823013E-3</v>
      </c>
    </row>
    <row r="2313" spans="2:4" x14ac:dyDescent="0.3">
      <c r="B2313" s="63">
        <v>42948</v>
      </c>
      <c r="C2313" s="64">
        <v>10586.7</v>
      </c>
      <c r="D2313" s="62">
        <f t="shared" si="37"/>
        <v>8.0459332330368866E-3</v>
      </c>
    </row>
    <row r="2314" spans="2:4" x14ac:dyDescent="0.3">
      <c r="B2314" s="63">
        <v>42949</v>
      </c>
      <c r="C2314" s="64">
        <v>10513.9</v>
      </c>
      <c r="D2314" s="62">
        <f t="shared" si="37"/>
        <v>-6.8765526556907337E-3</v>
      </c>
    </row>
    <row r="2315" spans="2:4" x14ac:dyDescent="0.3">
      <c r="B2315" s="63">
        <v>42950</v>
      </c>
      <c r="C2315" s="64">
        <v>10549.1</v>
      </c>
      <c r="D2315" s="62">
        <f t="shared" si="37"/>
        <v>3.3479489057343828E-3</v>
      </c>
    </row>
    <row r="2316" spans="2:4" x14ac:dyDescent="0.3">
      <c r="B2316" s="63">
        <v>42951</v>
      </c>
      <c r="C2316" s="64">
        <v>10658.4</v>
      </c>
      <c r="D2316" s="62">
        <f t="shared" si="37"/>
        <v>1.0361073456503328E-2</v>
      </c>
    </row>
    <row r="2317" spans="2:4" x14ac:dyDescent="0.3">
      <c r="B2317" s="63">
        <v>42954</v>
      </c>
      <c r="C2317" s="64">
        <v>10676.5</v>
      </c>
      <c r="D2317" s="62">
        <f t="shared" si="37"/>
        <v>1.6981910981010626E-3</v>
      </c>
    </row>
    <row r="2318" spans="2:4" x14ac:dyDescent="0.3">
      <c r="B2318" s="63">
        <v>42955</v>
      </c>
      <c r="C2318" s="64">
        <v>10734.7</v>
      </c>
      <c r="D2318" s="62">
        <f t="shared" si="37"/>
        <v>5.4512246522737534E-3</v>
      </c>
    </row>
    <row r="2319" spans="2:4" x14ac:dyDescent="0.3">
      <c r="B2319" s="63">
        <v>42956</v>
      </c>
      <c r="C2319" s="64">
        <v>10596</v>
      </c>
      <c r="D2319" s="62">
        <f t="shared" si="37"/>
        <v>-1.2920715064231019E-2</v>
      </c>
    </row>
    <row r="2320" spans="2:4" x14ac:dyDescent="0.3">
      <c r="B2320" s="63">
        <v>42957</v>
      </c>
      <c r="C2320" s="64">
        <v>10450</v>
      </c>
      <c r="D2320" s="62">
        <f t="shared" si="37"/>
        <v>-1.3778784446961118E-2</v>
      </c>
    </row>
    <row r="2321" spans="2:4" x14ac:dyDescent="0.3">
      <c r="B2321" s="63">
        <v>42958</v>
      </c>
      <c r="C2321" s="64">
        <v>10282.9</v>
      </c>
      <c r="D2321" s="62">
        <f t="shared" si="37"/>
        <v>-1.5990430622009603E-2</v>
      </c>
    </row>
    <row r="2322" spans="2:4" x14ac:dyDescent="0.3">
      <c r="B2322" s="63">
        <v>42961</v>
      </c>
      <c r="C2322" s="64">
        <v>10461.200000000001</v>
      </c>
      <c r="D2322" s="62">
        <f t="shared" si="37"/>
        <v>1.7339466492915529E-2</v>
      </c>
    </row>
    <row r="2323" spans="2:4" x14ac:dyDescent="0.3">
      <c r="B2323" s="63">
        <v>42962</v>
      </c>
      <c r="C2323" s="64">
        <v>10481.5</v>
      </c>
      <c r="D2323" s="62">
        <f t="shared" si="37"/>
        <v>1.9405039574809076E-3</v>
      </c>
    </row>
    <row r="2324" spans="2:4" x14ac:dyDescent="0.3">
      <c r="B2324" s="63">
        <v>42963</v>
      </c>
      <c r="C2324" s="64">
        <v>10544.3</v>
      </c>
      <c r="D2324" s="62">
        <f t="shared" si="37"/>
        <v>5.9915088489242256E-3</v>
      </c>
    </row>
    <row r="2325" spans="2:4" x14ac:dyDescent="0.3">
      <c r="B2325" s="63">
        <v>42964</v>
      </c>
      <c r="C2325" s="64">
        <v>10443.799999999999</v>
      </c>
      <c r="D2325" s="62">
        <f t="shared" si="37"/>
        <v>-9.5312159176047725E-3</v>
      </c>
    </row>
    <row r="2326" spans="2:4" x14ac:dyDescent="0.3">
      <c r="B2326" s="63">
        <v>42965</v>
      </c>
      <c r="C2326" s="64">
        <v>10385.700000000001</v>
      </c>
      <c r="D2326" s="62">
        <f t="shared" si="37"/>
        <v>-5.5631092131215214E-3</v>
      </c>
    </row>
    <row r="2327" spans="2:4" x14ac:dyDescent="0.3">
      <c r="B2327" s="63">
        <v>42968</v>
      </c>
      <c r="C2327" s="64">
        <v>10360.200000000001</v>
      </c>
      <c r="D2327" s="62">
        <f t="shared" si="37"/>
        <v>-2.4552991132037317E-3</v>
      </c>
    </row>
    <row r="2328" spans="2:4" x14ac:dyDescent="0.3">
      <c r="B2328" s="63">
        <v>42969</v>
      </c>
      <c r="C2328" s="64">
        <v>10409.799999999999</v>
      </c>
      <c r="D2328" s="62">
        <f t="shared" si="37"/>
        <v>4.787552363853839E-3</v>
      </c>
    </row>
    <row r="2329" spans="2:4" x14ac:dyDescent="0.3">
      <c r="B2329" s="63">
        <v>42970</v>
      </c>
      <c r="C2329" s="64">
        <v>10338.1</v>
      </c>
      <c r="D2329" s="62">
        <f t="shared" si="37"/>
        <v>-6.8877403984705671E-3</v>
      </c>
    </row>
    <row r="2330" spans="2:4" x14ac:dyDescent="0.3">
      <c r="B2330" s="63">
        <v>42971</v>
      </c>
      <c r="C2330" s="64">
        <v>10357.4</v>
      </c>
      <c r="D2330" s="62">
        <f t="shared" si="37"/>
        <v>1.8668807614551292E-3</v>
      </c>
    </row>
    <row r="2331" spans="2:4" x14ac:dyDescent="0.3">
      <c r="B2331" s="63">
        <v>42972</v>
      </c>
      <c r="C2331" s="64">
        <v>10345.299999999999</v>
      </c>
      <c r="D2331" s="62">
        <f t="shared" si="37"/>
        <v>-1.1682468573194396E-3</v>
      </c>
    </row>
    <row r="2332" spans="2:4" x14ac:dyDescent="0.3">
      <c r="B2332" s="63">
        <v>42975</v>
      </c>
      <c r="C2332" s="64">
        <v>10285.9</v>
      </c>
      <c r="D2332" s="62">
        <f t="shared" si="37"/>
        <v>-5.7417377939740404E-3</v>
      </c>
    </row>
    <row r="2333" spans="2:4" x14ac:dyDescent="0.3">
      <c r="B2333" s="63">
        <v>42976</v>
      </c>
      <c r="C2333" s="64">
        <v>10192.6</v>
      </c>
      <c r="D2333" s="62">
        <f t="shared" ref="D2333:D2397" si="38">(C2333-C2332)/C2332</f>
        <v>-9.0706695573551446E-3</v>
      </c>
    </row>
    <row r="2334" spans="2:4" x14ac:dyDescent="0.3">
      <c r="B2334" s="63">
        <v>42977</v>
      </c>
      <c r="C2334" s="64">
        <v>10245.799999999999</v>
      </c>
      <c r="D2334" s="62">
        <f t="shared" si="38"/>
        <v>5.2194729509643179E-3</v>
      </c>
    </row>
    <row r="2335" spans="2:4" x14ac:dyDescent="0.3">
      <c r="B2335" s="63">
        <v>42978</v>
      </c>
      <c r="C2335" s="64">
        <v>10299.5</v>
      </c>
      <c r="D2335" s="62">
        <f t="shared" si="38"/>
        <v>5.241171992426236E-3</v>
      </c>
    </row>
    <row r="2336" spans="2:4" x14ac:dyDescent="0.3">
      <c r="B2336" s="63">
        <v>42979</v>
      </c>
      <c r="C2336" s="64">
        <v>10325.5</v>
      </c>
      <c r="D2336" s="62">
        <f t="shared" si="38"/>
        <v>2.524394388077091E-3</v>
      </c>
    </row>
    <row r="2337" spans="2:4" x14ac:dyDescent="0.3">
      <c r="B2337" s="63">
        <v>42982</v>
      </c>
      <c r="C2337" s="64">
        <v>10243.200000000001</v>
      </c>
      <c r="D2337" s="62">
        <f t="shared" si="38"/>
        <v>-7.9705583264732243E-3</v>
      </c>
    </row>
    <row r="2338" spans="2:4" x14ac:dyDescent="0.3">
      <c r="B2338" s="63">
        <v>42983</v>
      </c>
      <c r="C2338" s="64">
        <v>10179.799999999999</v>
      </c>
      <c r="D2338" s="62">
        <f t="shared" si="38"/>
        <v>-6.1894720399876457E-3</v>
      </c>
    </row>
    <row r="2339" spans="2:4" x14ac:dyDescent="0.3">
      <c r="B2339" s="63">
        <v>42984</v>
      </c>
      <c r="C2339" s="64">
        <v>10131</v>
      </c>
      <c r="D2339" s="62">
        <f t="shared" si="38"/>
        <v>-4.7938073439556059E-3</v>
      </c>
    </row>
    <row r="2340" spans="2:4" x14ac:dyDescent="0.3">
      <c r="B2340" s="63">
        <v>42985</v>
      </c>
      <c r="C2340" s="64">
        <v>10124.9</v>
      </c>
      <c r="D2340" s="62">
        <f t="shared" si="38"/>
        <v>-6.0211232849672919E-4</v>
      </c>
    </row>
    <row r="2341" spans="2:4" x14ac:dyDescent="0.3">
      <c r="B2341" s="63">
        <v>42986</v>
      </c>
      <c r="C2341" s="64">
        <v>10129.6</v>
      </c>
      <c r="D2341" s="62">
        <f t="shared" si="38"/>
        <v>4.6420211557652202E-4</v>
      </c>
    </row>
    <row r="2342" spans="2:4" x14ac:dyDescent="0.3">
      <c r="B2342" s="63">
        <v>42989</v>
      </c>
      <c r="C2342" s="64">
        <v>10322.6</v>
      </c>
      <c r="D2342" s="62">
        <f t="shared" si="38"/>
        <v>1.9053072184489022E-2</v>
      </c>
    </row>
    <row r="2343" spans="2:4" x14ac:dyDescent="0.3">
      <c r="B2343" s="63">
        <v>42990</v>
      </c>
      <c r="C2343" s="64">
        <v>10336.200000000001</v>
      </c>
      <c r="D2343" s="62">
        <f t="shared" si="38"/>
        <v>1.317497529692167E-3</v>
      </c>
    </row>
    <row r="2344" spans="2:4" x14ac:dyDescent="0.3">
      <c r="B2344" s="63">
        <v>42991</v>
      </c>
      <c r="C2344" s="64">
        <v>10371</v>
      </c>
      <c r="D2344" s="62">
        <f t="shared" si="38"/>
        <v>3.3668079178033774E-3</v>
      </c>
    </row>
    <row r="2345" spans="2:4" x14ac:dyDescent="0.3">
      <c r="B2345" s="63">
        <v>42992</v>
      </c>
      <c r="C2345" s="64">
        <v>10361.1</v>
      </c>
      <c r="D2345" s="62">
        <f t="shared" si="38"/>
        <v>-9.5458490020245259E-4</v>
      </c>
    </row>
    <row r="2346" spans="2:4" x14ac:dyDescent="0.3">
      <c r="B2346" s="63">
        <v>42993</v>
      </c>
      <c r="C2346" s="64">
        <v>10317.4</v>
      </c>
      <c r="D2346" s="62">
        <f t="shared" si="38"/>
        <v>-4.2176988929747547E-3</v>
      </c>
    </row>
    <row r="2347" spans="2:4" x14ac:dyDescent="0.3">
      <c r="B2347" s="63">
        <v>42996</v>
      </c>
      <c r="C2347" s="64">
        <v>10338.4</v>
      </c>
      <c r="D2347" s="62">
        <f t="shared" si="38"/>
        <v>2.0353965146257778E-3</v>
      </c>
    </row>
    <row r="2348" spans="2:4" x14ac:dyDescent="0.3">
      <c r="B2348" s="63">
        <v>42997</v>
      </c>
      <c r="C2348" s="64">
        <v>10378.4</v>
      </c>
      <c r="D2348" s="62">
        <f t="shared" si="38"/>
        <v>3.8690706492300552E-3</v>
      </c>
    </row>
    <row r="2349" spans="2:4" x14ac:dyDescent="0.3">
      <c r="B2349" s="63">
        <v>42998</v>
      </c>
      <c r="C2349" s="64">
        <v>10292.1</v>
      </c>
      <c r="D2349" s="62">
        <f t="shared" si="38"/>
        <v>-8.3153472596931392E-3</v>
      </c>
    </row>
    <row r="2350" spans="2:4" x14ac:dyDescent="0.3">
      <c r="B2350" s="63">
        <v>42999</v>
      </c>
      <c r="C2350" s="64">
        <v>10297</v>
      </c>
      <c r="D2350" s="62">
        <f t="shared" si="38"/>
        <v>4.7609331428956537E-4</v>
      </c>
    </row>
    <row r="2351" spans="2:4" x14ac:dyDescent="0.3">
      <c r="B2351" s="63">
        <v>43000</v>
      </c>
      <c r="C2351" s="64">
        <v>10305</v>
      </c>
      <c r="D2351" s="62">
        <f t="shared" si="38"/>
        <v>7.7692531805380208E-4</v>
      </c>
    </row>
    <row r="2352" spans="2:4" x14ac:dyDescent="0.3">
      <c r="B2352" s="63">
        <v>43003</v>
      </c>
      <c r="C2352" s="64">
        <v>10216.5</v>
      </c>
      <c r="D2352" s="62">
        <f t="shared" si="38"/>
        <v>-8.5880640465793301E-3</v>
      </c>
    </row>
    <row r="2353" spans="2:4" x14ac:dyDescent="0.3">
      <c r="B2353" s="63">
        <v>43004</v>
      </c>
      <c r="C2353" s="64">
        <v>10189.6</v>
      </c>
      <c r="D2353" s="62">
        <f t="shared" si="38"/>
        <v>-2.63299564430085E-3</v>
      </c>
    </row>
    <row r="2354" spans="2:4" x14ac:dyDescent="0.3">
      <c r="B2354" s="63">
        <v>43005</v>
      </c>
      <c r="C2354" s="64">
        <v>10368.9</v>
      </c>
      <c r="D2354" s="62">
        <f t="shared" si="38"/>
        <v>1.759637277223829E-2</v>
      </c>
    </row>
    <row r="2355" spans="2:4" x14ac:dyDescent="0.3">
      <c r="B2355" s="63">
        <v>43006</v>
      </c>
      <c r="C2355" s="64">
        <v>10328.5</v>
      </c>
      <c r="D2355" s="62">
        <f t="shared" si="38"/>
        <v>-3.8962667206742891E-3</v>
      </c>
    </row>
    <row r="2356" spans="2:4" x14ac:dyDescent="0.3">
      <c r="B2356" s="63">
        <v>43007</v>
      </c>
      <c r="C2356" s="64">
        <v>10381.5</v>
      </c>
      <c r="D2356" s="62">
        <f t="shared" si="38"/>
        <v>5.1314324442077747E-3</v>
      </c>
    </row>
    <row r="2357" spans="2:4" x14ac:dyDescent="0.3">
      <c r="B2357" s="63">
        <v>43010</v>
      </c>
      <c r="C2357" s="64">
        <v>10255.700000000001</v>
      </c>
      <c r="D2357" s="62">
        <f t="shared" si="38"/>
        <v>-1.2117709386890071E-2</v>
      </c>
    </row>
    <row r="2358" spans="2:4" x14ac:dyDescent="0.3">
      <c r="B2358" s="63">
        <v>43011</v>
      </c>
      <c r="C2358" s="64">
        <v>10257.5</v>
      </c>
      <c r="D2358" s="62">
        <f t="shared" si="38"/>
        <v>1.7551215421660854E-4</v>
      </c>
    </row>
    <row r="2359" spans="2:4" x14ac:dyDescent="0.3">
      <c r="B2359" s="63">
        <v>43012</v>
      </c>
      <c r="C2359" s="64">
        <v>9964.9</v>
      </c>
      <c r="D2359" s="62">
        <f t="shared" si="38"/>
        <v>-2.8525469168900839E-2</v>
      </c>
    </row>
    <row r="2360" spans="2:4" x14ac:dyDescent="0.3">
      <c r="B2360" s="63">
        <v>43013</v>
      </c>
      <c r="C2360" s="64">
        <v>10214.700000000001</v>
      </c>
      <c r="D2360" s="62">
        <f t="shared" si="38"/>
        <v>2.5067988640126954E-2</v>
      </c>
    </row>
    <row r="2361" spans="2:4" x14ac:dyDescent="0.3">
      <c r="B2361" s="63">
        <v>43014</v>
      </c>
      <c r="C2361" s="64">
        <v>10185.5</v>
      </c>
      <c r="D2361" s="62">
        <f t="shared" si="38"/>
        <v>-2.8586253144978046E-3</v>
      </c>
    </row>
    <row r="2362" spans="2:4" x14ac:dyDescent="0.3">
      <c r="B2362" s="63">
        <v>43017</v>
      </c>
      <c r="C2362" s="64">
        <v>10236</v>
      </c>
      <c r="D2362" s="62">
        <f t="shared" si="38"/>
        <v>4.9580285700260174E-3</v>
      </c>
    </row>
    <row r="2363" spans="2:4" x14ac:dyDescent="0.3">
      <c r="B2363" s="63">
        <v>43018</v>
      </c>
      <c r="C2363" s="64">
        <v>10142.299999999999</v>
      </c>
      <c r="D2363" s="62">
        <f t="shared" si="38"/>
        <v>-9.1539663931223848E-3</v>
      </c>
    </row>
    <row r="2364" spans="2:4" x14ac:dyDescent="0.3">
      <c r="B2364" s="63">
        <v>43019</v>
      </c>
      <c r="C2364" s="64">
        <v>10278.4</v>
      </c>
      <c r="D2364" s="62">
        <f t="shared" si="38"/>
        <v>1.3419046961734555E-2</v>
      </c>
    </row>
    <row r="2365" spans="2:4" x14ac:dyDescent="0.3">
      <c r="B2365" s="63">
        <v>43020</v>
      </c>
      <c r="C2365" s="64">
        <v>10275.9</v>
      </c>
      <c r="D2365" s="62">
        <f t="shared" si="38"/>
        <v>-2.4322851805728518E-4</v>
      </c>
    </row>
    <row r="2366" spans="2:4" x14ac:dyDescent="0.3">
      <c r="B2366" s="63">
        <v>43021</v>
      </c>
      <c r="C2366" s="64">
        <v>10258</v>
      </c>
      <c r="D2366" s="62">
        <f t="shared" si="38"/>
        <v>-1.7419398787453786E-3</v>
      </c>
    </row>
    <row r="2367" spans="2:4" x14ac:dyDescent="0.3">
      <c r="B2367" s="63">
        <v>43024</v>
      </c>
      <c r="C2367" s="64">
        <v>10181.4</v>
      </c>
      <c r="D2367" s="62">
        <f t="shared" si="38"/>
        <v>-7.4673425619029409E-3</v>
      </c>
    </row>
    <row r="2368" spans="2:4" x14ac:dyDescent="0.3">
      <c r="B2368" s="63">
        <v>43025</v>
      </c>
      <c r="C2368" s="64">
        <v>10216.799999999999</v>
      </c>
      <c r="D2368" s="62">
        <f t="shared" si="38"/>
        <v>3.4769285167069006E-3</v>
      </c>
    </row>
    <row r="2369" spans="2:4" x14ac:dyDescent="0.3">
      <c r="B2369" s="63">
        <v>43026</v>
      </c>
      <c r="C2369" s="64">
        <v>10273.4</v>
      </c>
      <c r="D2369" s="62">
        <f t="shared" si="38"/>
        <v>5.539895074778832E-3</v>
      </c>
    </row>
    <row r="2370" spans="2:4" x14ac:dyDescent="0.3">
      <c r="B2370" s="63">
        <v>43027</v>
      </c>
      <c r="C2370" s="64">
        <v>10197.5</v>
      </c>
      <c r="D2370" s="62">
        <f t="shared" si="38"/>
        <v>-7.3880117585219734E-3</v>
      </c>
    </row>
    <row r="2371" spans="2:4" x14ac:dyDescent="0.3">
      <c r="B2371" s="63">
        <v>43028</v>
      </c>
      <c r="C2371" s="64">
        <v>10222.700000000001</v>
      </c>
      <c r="D2371" s="62">
        <f t="shared" si="38"/>
        <v>2.4711939200785221E-3</v>
      </c>
    </row>
    <row r="2372" spans="2:4" x14ac:dyDescent="0.3">
      <c r="B2372" s="63">
        <v>43031</v>
      </c>
      <c r="C2372" s="64">
        <v>10161.4</v>
      </c>
      <c r="D2372" s="62">
        <f t="shared" si="38"/>
        <v>-5.9964588611620302E-3</v>
      </c>
    </row>
    <row r="2373" spans="2:4" x14ac:dyDescent="0.3">
      <c r="B2373" s="63">
        <v>43032</v>
      </c>
      <c r="C2373" s="64">
        <v>10205.700000000001</v>
      </c>
      <c r="D2373" s="62">
        <f t="shared" si="38"/>
        <v>4.3596354832996526E-3</v>
      </c>
    </row>
    <row r="2374" spans="2:4" x14ac:dyDescent="0.3">
      <c r="B2374" s="63">
        <v>43033</v>
      </c>
      <c r="C2374" s="64">
        <v>10153.299999999999</v>
      </c>
      <c r="D2374" s="62">
        <f t="shared" si="38"/>
        <v>-5.1343856864302746E-3</v>
      </c>
    </row>
    <row r="2375" spans="2:4" x14ac:dyDescent="0.3">
      <c r="B2375" s="63">
        <v>43034</v>
      </c>
      <c r="C2375" s="64">
        <v>10347.799999999999</v>
      </c>
      <c r="D2375" s="62">
        <f t="shared" si="38"/>
        <v>1.9156333408842447E-2</v>
      </c>
    </row>
    <row r="2376" spans="2:4" x14ac:dyDescent="0.3">
      <c r="B2376" s="63">
        <v>43035</v>
      </c>
      <c r="C2376" s="64">
        <v>10197.5</v>
      </c>
      <c r="D2376" s="62">
        <f t="shared" si="38"/>
        <v>-1.4524826533176065E-2</v>
      </c>
    </row>
    <row r="2377" spans="2:4" x14ac:dyDescent="0.3">
      <c r="B2377" s="63">
        <v>43038</v>
      </c>
      <c r="C2377" s="64">
        <v>10446</v>
      </c>
      <c r="D2377" s="62">
        <f t="shared" si="38"/>
        <v>2.4368717822995833E-2</v>
      </c>
    </row>
    <row r="2378" spans="2:4" x14ac:dyDescent="0.3">
      <c r="B2378" s="63">
        <v>43039</v>
      </c>
      <c r="C2378" s="64">
        <v>10523.5</v>
      </c>
      <c r="D2378" s="62">
        <f t="shared" si="38"/>
        <v>7.4191077924564428E-3</v>
      </c>
    </row>
    <row r="2379" spans="2:4" x14ac:dyDescent="0.3">
      <c r="B2379" s="63">
        <v>43040</v>
      </c>
      <c r="C2379" s="64">
        <v>10506.7</v>
      </c>
      <c r="D2379" s="62">
        <f t="shared" si="38"/>
        <v>-1.5964270442342635E-3</v>
      </c>
    </row>
    <row r="2380" spans="2:4" x14ac:dyDescent="0.3">
      <c r="B2380" s="63">
        <v>43041</v>
      </c>
      <c r="C2380" s="64">
        <v>10457.799999999999</v>
      </c>
      <c r="D2380" s="62">
        <f t="shared" si="38"/>
        <v>-4.6541730514815735E-3</v>
      </c>
    </row>
    <row r="2381" spans="2:4" x14ac:dyDescent="0.3">
      <c r="B2381" s="63">
        <v>43042</v>
      </c>
      <c r="C2381" s="64">
        <v>10357.799999999999</v>
      </c>
      <c r="D2381" s="62">
        <f t="shared" si="38"/>
        <v>-9.5622406242230687E-3</v>
      </c>
    </row>
    <row r="2382" spans="2:4" x14ac:dyDescent="0.3">
      <c r="B2382" s="63">
        <v>43045</v>
      </c>
      <c r="C2382" s="64">
        <v>10316.5</v>
      </c>
      <c r="D2382" s="62">
        <f t="shared" si="38"/>
        <v>-3.9873332174785456E-3</v>
      </c>
    </row>
    <row r="2383" spans="2:4" x14ac:dyDescent="0.3">
      <c r="B2383" s="63">
        <v>43046</v>
      </c>
      <c r="C2383" s="64">
        <v>10230.700000000001</v>
      </c>
      <c r="D2383" s="62">
        <f t="shared" si="38"/>
        <v>-8.31677409974306E-3</v>
      </c>
    </row>
    <row r="2384" spans="2:4" x14ac:dyDescent="0.3">
      <c r="B2384" s="63">
        <v>43047</v>
      </c>
      <c r="C2384" s="64">
        <v>10228.700000000001</v>
      </c>
      <c r="D2384" s="62">
        <f t="shared" si="38"/>
        <v>-1.9549004466947519E-4</v>
      </c>
    </row>
    <row r="2385" spans="2:4" x14ac:dyDescent="0.3">
      <c r="B2385" s="63">
        <v>43048</v>
      </c>
      <c r="C2385" s="64">
        <v>10141.1</v>
      </c>
      <c r="D2385" s="62">
        <f t="shared" si="38"/>
        <v>-8.5641381602745564E-3</v>
      </c>
    </row>
    <row r="2386" spans="2:4" x14ac:dyDescent="0.3">
      <c r="B2386" s="63">
        <v>43049</v>
      </c>
      <c r="C2386" s="64">
        <v>10092.700000000001</v>
      </c>
      <c r="D2386" s="62">
        <f t="shared" si="38"/>
        <v>-4.7726577984636412E-3</v>
      </c>
    </row>
    <row r="2387" spans="2:4" x14ac:dyDescent="0.3">
      <c r="B2387" s="63">
        <v>43052</v>
      </c>
      <c r="C2387" s="64">
        <v>10049.9</v>
      </c>
      <c r="D2387" s="62">
        <f t="shared" si="38"/>
        <v>-4.2406888146879519E-3</v>
      </c>
    </row>
    <row r="2388" spans="2:4" x14ac:dyDescent="0.3">
      <c r="B2388" s="63">
        <v>43053</v>
      </c>
      <c r="C2388" s="64">
        <v>9990.4</v>
      </c>
      <c r="D2388" s="62">
        <f t="shared" si="38"/>
        <v>-5.9204569199693535E-3</v>
      </c>
    </row>
    <row r="2389" spans="2:4" x14ac:dyDescent="0.3">
      <c r="B2389" s="63">
        <v>43054</v>
      </c>
      <c r="C2389" s="64">
        <v>10013.9</v>
      </c>
      <c r="D2389" s="62">
        <f t="shared" si="38"/>
        <v>2.3522581678411276E-3</v>
      </c>
    </row>
    <row r="2390" spans="2:4" x14ac:dyDescent="0.3">
      <c r="B2390" s="63">
        <v>43055</v>
      </c>
      <c r="C2390" s="64">
        <v>10088.700000000001</v>
      </c>
      <c r="D2390" s="62">
        <f t="shared" si="38"/>
        <v>7.469617232047563E-3</v>
      </c>
    </row>
    <row r="2391" spans="2:4" x14ac:dyDescent="0.3">
      <c r="B2391" s="63">
        <v>43056</v>
      </c>
      <c r="C2391" s="64">
        <v>10010.4</v>
      </c>
      <c r="D2391" s="62">
        <f t="shared" si="38"/>
        <v>-7.761158523893176E-3</v>
      </c>
    </row>
    <row r="2392" spans="2:4" x14ac:dyDescent="0.3">
      <c r="B2392" s="63">
        <v>43059</v>
      </c>
      <c r="C2392" s="64">
        <v>10025.5</v>
      </c>
      <c r="D2392" s="62">
        <f t="shared" si="38"/>
        <v>1.5084312315192564E-3</v>
      </c>
    </row>
    <row r="2393" spans="2:4" x14ac:dyDescent="0.3">
      <c r="B2393" s="63">
        <v>43060</v>
      </c>
      <c r="C2393" s="64">
        <v>9993.4</v>
      </c>
      <c r="D2393" s="62">
        <f t="shared" si="38"/>
        <v>-3.2018353199342042E-3</v>
      </c>
    </row>
    <row r="2394" spans="2:4" x14ac:dyDescent="0.3">
      <c r="B2394" s="63">
        <v>43061</v>
      </c>
      <c r="C2394" s="64">
        <v>10013.9</v>
      </c>
      <c r="D2394" s="62">
        <f t="shared" si="38"/>
        <v>2.0513538935697561E-3</v>
      </c>
    </row>
    <row r="2395" spans="2:4" x14ac:dyDescent="0.3">
      <c r="B2395" s="63">
        <v>43062</v>
      </c>
      <c r="C2395" s="64">
        <v>10032.799999999999</v>
      </c>
      <c r="D2395" s="62">
        <f t="shared" si="38"/>
        <v>1.8873765466001894E-3</v>
      </c>
    </row>
    <row r="2396" spans="2:4" x14ac:dyDescent="0.3">
      <c r="B2396" s="63">
        <v>43063</v>
      </c>
      <c r="C2396" s="64">
        <v>10053.5</v>
      </c>
      <c r="D2396" s="62">
        <f t="shared" si="38"/>
        <v>2.0632325970816453E-3</v>
      </c>
    </row>
    <row r="2397" spans="2:4" x14ac:dyDescent="0.3">
      <c r="B2397" s="15">
        <v>43066</v>
      </c>
      <c r="C2397" s="6">
        <v>10063.1</v>
      </c>
      <c r="D2397" s="62">
        <f t="shared" si="38"/>
        <v>9.5489133137716857E-4</v>
      </c>
    </row>
    <row r="2398" spans="2:4" x14ac:dyDescent="0.3">
      <c r="B2398" s="15">
        <v>43067</v>
      </c>
      <c r="C2398" s="6">
        <v>10144.4</v>
      </c>
      <c r="D2398" s="62">
        <f t="shared" ref="D2398:D2461" si="39">(C2398-C2397)/C2397</f>
        <v>8.079021375122902E-3</v>
      </c>
    </row>
    <row r="2399" spans="2:4" x14ac:dyDescent="0.3">
      <c r="B2399" s="15">
        <v>43068</v>
      </c>
      <c r="C2399" s="6">
        <v>10267.700000000001</v>
      </c>
      <c r="D2399" s="62">
        <f t="shared" si="39"/>
        <v>1.2154489176294418E-2</v>
      </c>
    </row>
    <row r="2400" spans="2:4" x14ac:dyDescent="0.3">
      <c r="B2400" s="15">
        <v>43069</v>
      </c>
      <c r="C2400" s="6">
        <v>10211</v>
      </c>
      <c r="D2400" s="62">
        <f t="shared" si="39"/>
        <v>-5.5221714697547379E-3</v>
      </c>
    </row>
    <row r="2401" spans="2:4" x14ac:dyDescent="0.3">
      <c r="B2401" s="15">
        <v>43070</v>
      </c>
      <c r="C2401" s="6">
        <v>10085</v>
      </c>
      <c r="D2401" s="62">
        <f t="shared" si="39"/>
        <v>-1.2339633728332191E-2</v>
      </c>
    </row>
    <row r="2402" spans="2:4" x14ac:dyDescent="0.3">
      <c r="B2402" s="15">
        <v>43073</v>
      </c>
      <c r="C2402" s="6">
        <v>10208.6</v>
      </c>
      <c r="D2402" s="62">
        <f t="shared" si="39"/>
        <v>1.225582548339121E-2</v>
      </c>
    </row>
    <row r="2403" spans="2:4" x14ac:dyDescent="0.3">
      <c r="B2403" s="15">
        <v>43074</v>
      </c>
      <c r="C2403" s="6">
        <v>10211.299999999999</v>
      </c>
      <c r="D2403" s="62">
        <f t="shared" si="39"/>
        <v>2.644828869775394E-4</v>
      </c>
    </row>
    <row r="2404" spans="2:4" x14ac:dyDescent="0.3">
      <c r="B2404" s="15">
        <v>43075</v>
      </c>
      <c r="C2404" s="6">
        <v>10184</v>
      </c>
      <c r="D2404" s="62">
        <f t="shared" si="39"/>
        <v>-2.6735087599031736E-3</v>
      </c>
    </row>
    <row r="2405" spans="2:4" x14ac:dyDescent="0.3">
      <c r="B2405" s="15">
        <v>43076</v>
      </c>
      <c r="C2405" s="6">
        <v>10262.6</v>
      </c>
      <c r="D2405" s="62">
        <f t="shared" si="39"/>
        <v>7.7179890023566736E-3</v>
      </c>
    </row>
    <row r="2406" spans="2:4" x14ac:dyDescent="0.3">
      <c r="B2406" s="15">
        <v>43077</v>
      </c>
      <c r="C2406" s="6">
        <v>10321.1</v>
      </c>
      <c r="D2406" s="62">
        <f t="shared" si="39"/>
        <v>5.7003098629976809E-3</v>
      </c>
    </row>
    <row r="2407" spans="2:4" x14ac:dyDescent="0.3">
      <c r="B2407" s="15">
        <v>43080</v>
      </c>
      <c r="C2407" s="6">
        <v>10306.9</v>
      </c>
      <c r="D2407" s="62">
        <f t="shared" si="39"/>
        <v>-1.3758223445176122E-3</v>
      </c>
    </row>
    <row r="2408" spans="2:4" x14ac:dyDescent="0.3">
      <c r="B2408" s="15">
        <v>43081</v>
      </c>
      <c r="C2408" s="6">
        <v>10288.299999999999</v>
      </c>
      <c r="D2408" s="62">
        <f t="shared" si="39"/>
        <v>-1.8046163249862096E-3</v>
      </c>
    </row>
    <row r="2409" spans="2:4" x14ac:dyDescent="0.3">
      <c r="B2409" s="15">
        <v>43082</v>
      </c>
      <c r="C2409" s="6">
        <v>10260.5</v>
      </c>
      <c r="D2409" s="62">
        <f t="shared" si="39"/>
        <v>-2.7020985002380641E-3</v>
      </c>
    </row>
    <row r="2410" spans="2:4" x14ac:dyDescent="0.3">
      <c r="B2410" s="15">
        <v>43083</v>
      </c>
      <c r="C2410" s="6">
        <v>10176.5</v>
      </c>
      <c r="D2410" s="62">
        <f t="shared" si="39"/>
        <v>-8.186735539203743E-3</v>
      </c>
    </row>
    <row r="2411" spans="2:4" x14ac:dyDescent="0.3">
      <c r="B2411" s="15">
        <v>43084</v>
      </c>
      <c r="C2411" s="6">
        <v>10150.4</v>
      </c>
      <c r="D2411" s="62">
        <f t="shared" si="39"/>
        <v>-2.5647324718715042E-3</v>
      </c>
    </row>
    <row r="2412" spans="2:4" x14ac:dyDescent="0.3">
      <c r="B2412" s="15">
        <v>43087</v>
      </c>
      <c r="C2412" s="6">
        <v>10244.1</v>
      </c>
      <c r="D2412" s="62">
        <f t="shared" si="39"/>
        <v>9.2311633039092768E-3</v>
      </c>
    </row>
    <row r="2413" spans="2:4" x14ac:dyDescent="0.3">
      <c r="B2413" s="15">
        <v>43088</v>
      </c>
      <c r="C2413" s="6">
        <v>10234.299999999999</v>
      </c>
      <c r="D2413" s="62">
        <f t="shared" si="39"/>
        <v>-9.5664821702258777E-4</v>
      </c>
    </row>
    <row r="2414" spans="2:4" x14ac:dyDescent="0.3">
      <c r="B2414" s="15">
        <v>43089</v>
      </c>
      <c r="C2414" s="6">
        <v>10207.700000000001</v>
      </c>
      <c r="D2414" s="62">
        <f t="shared" si="39"/>
        <v>-2.599103016327306E-3</v>
      </c>
    </row>
    <row r="2415" spans="2:4" x14ac:dyDescent="0.3">
      <c r="B2415" s="15">
        <v>43090</v>
      </c>
      <c r="C2415" s="6">
        <v>10304.6</v>
      </c>
      <c r="D2415" s="62">
        <f t="shared" si="39"/>
        <v>9.492833841119902E-3</v>
      </c>
    </row>
    <row r="2416" spans="2:4" x14ac:dyDescent="0.3">
      <c r="B2416" s="15">
        <v>43091</v>
      </c>
      <c r="C2416" s="6">
        <v>10182</v>
      </c>
      <c r="D2416" s="62">
        <f t="shared" si="39"/>
        <v>-1.1897599130485449E-2</v>
      </c>
    </row>
    <row r="2417" spans="2:4" x14ac:dyDescent="0.3">
      <c r="B2417" s="15">
        <v>43096</v>
      </c>
      <c r="C2417" s="6">
        <v>10165.200000000001</v>
      </c>
      <c r="D2417" s="62">
        <f t="shared" si="39"/>
        <v>-1.6499705362403529E-3</v>
      </c>
    </row>
    <row r="2418" spans="2:4" x14ac:dyDescent="0.3">
      <c r="B2418" s="15">
        <v>43097</v>
      </c>
      <c r="C2418" s="6">
        <v>10093.1</v>
      </c>
      <c r="D2418" s="62">
        <f t="shared" si="39"/>
        <v>-7.0928265061189506E-3</v>
      </c>
    </row>
    <row r="2419" spans="2:4" x14ac:dyDescent="0.3">
      <c r="B2419" s="15">
        <v>43098</v>
      </c>
      <c r="C2419" s="6">
        <v>10043.9</v>
      </c>
      <c r="D2419" s="62">
        <f t="shared" si="39"/>
        <v>-4.8746173128177391E-3</v>
      </c>
    </row>
    <row r="2420" spans="2:4" x14ac:dyDescent="0.3">
      <c r="B2420" s="15">
        <v>43102</v>
      </c>
      <c r="C2420" s="6">
        <v>10079.1</v>
      </c>
      <c r="D2420" s="62">
        <f t="shared" si="39"/>
        <v>3.5046147412858279E-3</v>
      </c>
    </row>
    <row r="2421" spans="2:4" x14ac:dyDescent="0.3">
      <c r="B2421" s="15">
        <v>43103</v>
      </c>
      <c r="C2421" s="6">
        <v>10116</v>
      </c>
      <c r="D2421" s="62">
        <f t="shared" si="39"/>
        <v>3.6610411643896415E-3</v>
      </c>
    </row>
    <row r="2422" spans="2:4" x14ac:dyDescent="0.3">
      <c r="B2422" s="15">
        <v>43104</v>
      </c>
      <c r="C2422" s="6">
        <v>10314.4</v>
      </c>
      <c r="D2422" s="62">
        <f t="shared" si="39"/>
        <v>1.9612495057334881E-2</v>
      </c>
    </row>
    <row r="2423" spans="2:4" x14ac:dyDescent="0.3">
      <c r="B2423" s="15">
        <v>43105</v>
      </c>
      <c r="C2423" s="6">
        <v>10411.4</v>
      </c>
      <c r="D2423" s="62">
        <f t="shared" si="39"/>
        <v>9.4043279298844339E-3</v>
      </c>
    </row>
    <row r="2424" spans="2:4" x14ac:dyDescent="0.3">
      <c r="B2424" s="15">
        <v>43108</v>
      </c>
      <c r="C2424" s="6">
        <v>10398.4</v>
      </c>
      <c r="D2424" s="62">
        <f t="shared" si="39"/>
        <v>-1.2486313079893194E-3</v>
      </c>
    </row>
    <row r="2425" spans="2:4" x14ac:dyDescent="0.3">
      <c r="B2425" s="15">
        <v>43109</v>
      </c>
      <c r="C2425" s="6">
        <v>10426.5</v>
      </c>
      <c r="D2425" s="62">
        <f t="shared" si="39"/>
        <v>2.7023388213571671E-3</v>
      </c>
    </row>
    <row r="2426" spans="2:4" x14ac:dyDescent="0.3">
      <c r="B2426" s="15">
        <v>43110</v>
      </c>
      <c r="C2426" s="6">
        <v>10428.299999999999</v>
      </c>
      <c r="D2426" s="62">
        <f t="shared" si="39"/>
        <v>1.7263703064300314E-4</v>
      </c>
    </row>
    <row r="2427" spans="2:4" x14ac:dyDescent="0.3">
      <c r="B2427" s="15">
        <v>43111</v>
      </c>
      <c r="C2427" s="6">
        <v>10435.200000000001</v>
      </c>
      <c r="D2427" s="62">
        <f t="shared" si="39"/>
        <v>6.6166105693175837E-4</v>
      </c>
    </row>
    <row r="2428" spans="2:4" x14ac:dyDescent="0.3">
      <c r="B2428" s="15">
        <v>43112</v>
      </c>
      <c r="C2428" s="6">
        <v>10462.4</v>
      </c>
      <c r="D2428" s="62">
        <f t="shared" si="39"/>
        <v>2.6065624041703953E-3</v>
      </c>
    </row>
    <row r="2429" spans="2:4" x14ac:dyDescent="0.3">
      <c r="B2429" s="15">
        <v>43115</v>
      </c>
      <c r="C2429" s="6">
        <v>10467.200000000001</v>
      </c>
      <c r="D2429" s="62">
        <f t="shared" si="39"/>
        <v>4.5878574705622913E-4</v>
      </c>
    </row>
    <row r="2430" spans="2:4" x14ac:dyDescent="0.3">
      <c r="B2430" s="15">
        <v>43116</v>
      </c>
      <c r="C2430" s="6">
        <v>10520.4</v>
      </c>
      <c r="D2430" s="62">
        <f t="shared" si="39"/>
        <v>5.0825435646590211E-3</v>
      </c>
    </row>
    <row r="2431" spans="2:4" x14ac:dyDescent="0.3">
      <c r="B2431" s="15">
        <v>43117</v>
      </c>
      <c r="C2431" s="6">
        <v>10474.6</v>
      </c>
      <c r="D2431" s="62">
        <f t="shared" si="39"/>
        <v>-4.3534466370099304E-3</v>
      </c>
    </row>
    <row r="2432" spans="2:4" x14ac:dyDescent="0.3">
      <c r="B2432" s="15">
        <v>43118</v>
      </c>
      <c r="C2432" s="6">
        <v>10432.700000000001</v>
      </c>
      <c r="D2432" s="62">
        <f t="shared" si="39"/>
        <v>-4.0001527504629902E-3</v>
      </c>
    </row>
    <row r="2433" spans="2:4" x14ac:dyDescent="0.3">
      <c r="B2433" s="15">
        <v>43119</v>
      </c>
      <c r="C2433" s="6">
        <v>10479.5</v>
      </c>
      <c r="D2433" s="62">
        <f t="shared" si="39"/>
        <v>4.4858953099388716E-3</v>
      </c>
    </row>
    <row r="2434" spans="2:4" x14ac:dyDescent="0.3">
      <c r="B2434" s="15">
        <v>43122</v>
      </c>
      <c r="C2434" s="6">
        <v>10584</v>
      </c>
      <c r="D2434" s="62">
        <f t="shared" si="39"/>
        <v>9.9718498019943699E-3</v>
      </c>
    </row>
    <row r="2435" spans="2:4" x14ac:dyDescent="0.3">
      <c r="B2435" s="15">
        <v>43123</v>
      </c>
      <c r="C2435" s="6">
        <v>10609.5</v>
      </c>
      <c r="D2435" s="62">
        <f t="shared" si="39"/>
        <v>2.4092970521541949E-3</v>
      </c>
    </row>
    <row r="2436" spans="2:4" x14ac:dyDescent="0.3">
      <c r="B2436" s="15">
        <v>43124</v>
      </c>
      <c r="C2436" s="6">
        <v>10563</v>
      </c>
      <c r="D2436" s="62">
        <f t="shared" si="39"/>
        <v>-4.3828644139686131E-3</v>
      </c>
    </row>
    <row r="2437" spans="2:4" x14ac:dyDescent="0.3">
      <c r="B2437" s="15">
        <v>43125</v>
      </c>
      <c r="C2437" s="6">
        <v>10595.3</v>
      </c>
      <c r="D2437" s="62">
        <f t="shared" si="39"/>
        <v>3.0578434156962294E-3</v>
      </c>
    </row>
    <row r="2438" spans="2:4" x14ac:dyDescent="0.3">
      <c r="B2438" s="15">
        <v>43126</v>
      </c>
      <c r="C2438" s="6">
        <v>10595.4</v>
      </c>
      <c r="D2438" s="62">
        <f t="shared" si="39"/>
        <v>9.4381471029950836E-6</v>
      </c>
    </row>
    <row r="2439" spans="2:4" x14ac:dyDescent="0.3">
      <c r="B2439" s="15">
        <v>43129</v>
      </c>
      <c r="C2439" s="6">
        <v>10555.6</v>
      </c>
      <c r="D2439" s="62">
        <f t="shared" si="39"/>
        <v>-3.7563470940218655E-3</v>
      </c>
    </row>
    <row r="2440" spans="2:4" x14ac:dyDescent="0.3">
      <c r="B2440" s="15">
        <v>43130</v>
      </c>
      <c r="C2440" s="6">
        <v>10428.200000000001</v>
      </c>
      <c r="D2440" s="62">
        <f t="shared" si="39"/>
        <v>-1.20694228655879E-2</v>
      </c>
    </row>
    <row r="2441" spans="2:4" x14ac:dyDescent="0.3">
      <c r="B2441" s="15">
        <v>43131</v>
      </c>
      <c r="C2441" s="6">
        <v>10451.5</v>
      </c>
      <c r="D2441" s="62">
        <f t="shared" si="39"/>
        <v>2.2343261540821303E-3</v>
      </c>
    </row>
    <row r="2442" spans="2:4" x14ac:dyDescent="0.3">
      <c r="B2442" s="15">
        <v>43132</v>
      </c>
      <c r="C2442" s="6">
        <v>10399</v>
      </c>
      <c r="D2442" s="62">
        <f t="shared" si="39"/>
        <v>-5.0232024111371574E-3</v>
      </c>
    </row>
    <row r="2443" spans="2:4" x14ac:dyDescent="0.3">
      <c r="B2443" s="15">
        <v>43133</v>
      </c>
      <c r="C2443" s="6">
        <v>10211.200000000001</v>
      </c>
      <c r="D2443" s="62">
        <f t="shared" si="39"/>
        <v>-1.8059428791229855E-2</v>
      </c>
    </row>
    <row r="2444" spans="2:4" x14ac:dyDescent="0.3">
      <c r="B2444" s="15">
        <v>43136</v>
      </c>
      <c r="C2444" s="6">
        <v>10064.5</v>
      </c>
      <c r="D2444" s="62">
        <f t="shared" si="39"/>
        <v>-1.4366577875274279E-2</v>
      </c>
    </row>
    <row r="2445" spans="2:4" x14ac:dyDescent="0.3">
      <c r="B2445" s="15">
        <v>43137</v>
      </c>
      <c r="C2445" s="6">
        <v>9810</v>
      </c>
      <c r="D2445" s="62">
        <f t="shared" si="39"/>
        <v>-2.5286899498236374E-2</v>
      </c>
    </row>
    <row r="2446" spans="2:4" x14ac:dyDescent="0.3">
      <c r="B2446" s="15">
        <v>43138</v>
      </c>
      <c r="C2446" s="6">
        <v>9976.9</v>
      </c>
      <c r="D2446" s="62">
        <f t="shared" si="39"/>
        <v>1.701325178389395E-2</v>
      </c>
    </row>
    <row r="2447" spans="2:4" x14ac:dyDescent="0.3">
      <c r="B2447" s="15">
        <v>43139</v>
      </c>
      <c r="C2447" s="6">
        <v>9756.2999999999993</v>
      </c>
      <c r="D2447" s="62">
        <f t="shared" si="39"/>
        <v>-2.2111076586915811E-2</v>
      </c>
    </row>
    <row r="2448" spans="2:4" x14ac:dyDescent="0.3">
      <c r="B2448" s="15">
        <v>43140</v>
      </c>
      <c r="C2448" s="6">
        <v>9639.6</v>
      </c>
      <c r="D2448" s="62">
        <f t="shared" si="39"/>
        <v>-1.1961501798837563E-2</v>
      </c>
    </row>
    <row r="2449" spans="2:4" x14ac:dyDescent="0.3">
      <c r="B2449" s="15">
        <v>43143</v>
      </c>
      <c r="C2449" s="6">
        <v>9771.1</v>
      </c>
      <c r="D2449" s="62">
        <f t="shared" si="39"/>
        <v>1.3641644881530354E-2</v>
      </c>
    </row>
    <row r="2450" spans="2:4" x14ac:dyDescent="0.3">
      <c r="B2450" s="15">
        <v>43144</v>
      </c>
      <c r="C2450" s="6">
        <v>9650.7000000000007</v>
      </c>
      <c r="D2450" s="62">
        <f t="shared" si="39"/>
        <v>-1.2322051764898489E-2</v>
      </c>
    </row>
    <row r="2451" spans="2:4" x14ac:dyDescent="0.3">
      <c r="B2451" s="15">
        <v>43145</v>
      </c>
      <c r="C2451" s="6">
        <v>9686.2000000000007</v>
      </c>
      <c r="D2451" s="62">
        <f t="shared" si="39"/>
        <v>3.6784896432383142E-3</v>
      </c>
    </row>
    <row r="2452" spans="2:4" x14ac:dyDescent="0.3">
      <c r="B2452" s="15">
        <v>43146</v>
      </c>
      <c r="C2452" s="6">
        <v>9714.9</v>
      </c>
      <c r="D2452" s="62">
        <f t="shared" si="39"/>
        <v>2.9629782577273757E-3</v>
      </c>
    </row>
    <row r="2453" spans="2:4" x14ac:dyDescent="0.3">
      <c r="B2453" s="15">
        <v>43147</v>
      </c>
      <c r="C2453" s="6">
        <v>9832.1</v>
      </c>
      <c r="D2453" s="62">
        <f t="shared" si="39"/>
        <v>1.2063943015368221E-2</v>
      </c>
    </row>
    <row r="2454" spans="2:4" x14ac:dyDescent="0.3">
      <c r="B2454" s="15">
        <v>43150</v>
      </c>
      <c r="C2454" s="6">
        <v>9806.2000000000007</v>
      </c>
      <c r="D2454" s="62">
        <f t="shared" si="39"/>
        <v>-2.6342286998707943E-3</v>
      </c>
    </row>
    <row r="2455" spans="2:4" x14ac:dyDescent="0.3">
      <c r="B2455" s="15">
        <v>43151</v>
      </c>
      <c r="C2455" s="6">
        <v>9895.2999999999993</v>
      </c>
      <c r="D2455" s="62">
        <f t="shared" si="39"/>
        <v>9.0860883930573046E-3</v>
      </c>
    </row>
    <row r="2456" spans="2:4" x14ac:dyDescent="0.3">
      <c r="B2456" s="15">
        <v>43152</v>
      </c>
      <c r="C2456" s="6">
        <v>9823.2999999999993</v>
      </c>
      <c r="D2456" s="62">
        <f t="shared" si="39"/>
        <v>-7.2761816215779216E-3</v>
      </c>
    </row>
    <row r="2457" spans="2:4" x14ac:dyDescent="0.3">
      <c r="B2457" s="15">
        <v>43153</v>
      </c>
      <c r="C2457" s="6">
        <v>9876.5</v>
      </c>
      <c r="D2457" s="62">
        <f t="shared" si="39"/>
        <v>5.4156953365977556E-3</v>
      </c>
    </row>
    <row r="2458" spans="2:4" x14ac:dyDescent="0.3">
      <c r="B2458" s="15">
        <v>43154</v>
      </c>
      <c r="C2458" s="6">
        <v>9822.4</v>
      </c>
      <c r="D2458" s="62">
        <f t="shared" si="39"/>
        <v>-5.4776489647142572E-3</v>
      </c>
    </row>
    <row r="2459" spans="2:4" x14ac:dyDescent="0.3">
      <c r="B2459" s="15">
        <v>43157</v>
      </c>
      <c r="C2459" s="6">
        <v>9902.4</v>
      </c>
      <c r="D2459" s="62">
        <f t="shared" si="39"/>
        <v>8.1446489656295824E-3</v>
      </c>
    </row>
    <row r="2460" spans="2:4" x14ac:dyDescent="0.3">
      <c r="B2460" s="15">
        <v>43158</v>
      </c>
      <c r="C2460" s="6">
        <v>9900.2000000000007</v>
      </c>
      <c r="D2460" s="62">
        <f t="shared" si="39"/>
        <v>-2.2216836322496653E-4</v>
      </c>
    </row>
    <row r="2461" spans="2:4" x14ac:dyDescent="0.3">
      <c r="B2461" s="15">
        <v>43159</v>
      </c>
      <c r="C2461" s="6">
        <v>9840.2999999999993</v>
      </c>
      <c r="D2461" s="62">
        <f t="shared" si="39"/>
        <v>-6.0503828205492266E-3</v>
      </c>
    </row>
    <row r="2462" spans="2:4" x14ac:dyDescent="0.3">
      <c r="B2462" s="15">
        <v>43160</v>
      </c>
      <c r="C2462" s="6">
        <v>9738.6</v>
      </c>
      <c r="D2462" s="62">
        <f t="shared" ref="D2462:D2525" si="40">(C2462-C2461)/C2461</f>
        <v>-1.0335050760647431E-2</v>
      </c>
    </row>
    <row r="2463" spans="2:4" x14ac:dyDescent="0.3">
      <c r="B2463" s="15">
        <v>43161</v>
      </c>
      <c r="C2463" s="6">
        <v>9531.1</v>
      </c>
      <c r="D2463" s="62">
        <f t="shared" si="40"/>
        <v>-2.130696404000575E-2</v>
      </c>
    </row>
    <row r="2464" spans="2:4" x14ac:dyDescent="0.3">
      <c r="B2464" s="15">
        <v>43164</v>
      </c>
      <c r="C2464" s="6">
        <v>9590.7999999999993</v>
      </c>
      <c r="D2464" s="62">
        <f t="shared" si="40"/>
        <v>6.2637051337200225E-3</v>
      </c>
    </row>
    <row r="2465" spans="2:4" x14ac:dyDescent="0.3">
      <c r="B2465" s="15">
        <v>43165</v>
      </c>
      <c r="C2465" s="6">
        <v>9586.7999999999993</v>
      </c>
      <c r="D2465" s="62">
        <f t="shared" si="40"/>
        <v>-4.1706635525712142E-4</v>
      </c>
    </row>
    <row r="2466" spans="2:4" x14ac:dyDescent="0.3">
      <c r="B2466" s="15">
        <v>43166</v>
      </c>
      <c r="C2466" s="6">
        <v>9599.2999999999993</v>
      </c>
      <c r="D2466" s="62">
        <f t="shared" si="40"/>
        <v>1.3038761630575376E-3</v>
      </c>
    </row>
    <row r="2467" spans="2:4" x14ac:dyDescent="0.3">
      <c r="B2467" s="15">
        <v>43167</v>
      </c>
      <c r="C2467" s="6">
        <v>9646.2000000000007</v>
      </c>
      <c r="D2467" s="62">
        <f t="shared" si="40"/>
        <v>4.8857729209423042E-3</v>
      </c>
    </row>
    <row r="2468" spans="2:4" x14ac:dyDescent="0.3">
      <c r="B2468" s="15">
        <v>43168</v>
      </c>
      <c r="C2468" s="6">
        <v>9686.1</v>
      </c>
      <c r="D2468" s="62">
        <f t="shared" si="40"/>
        <v>4.1363438452447212E-3</v>
      </c>
    </row>
    <row r="2469" spans="2:4" x14ac:dyDescent="0.3">
      <c r="B2469" s="15">
        <v>43171</v>
      </c>
      <c r="C2469" s="6">
        <v>9727.5</v>
      </c>
      <c r="D2469" s="62">
        <f t="shared" si="40"/>
        <v>4.2741660730324519E-3</v>
      </c>
    </row>
    <row r="2470" spans="2:4" x14ac:dyDescent="0.3">
      <c r="B2470" s="15">
        <v>43172</v>
      </c>
      <c r="C2470" s="6">
        <v>9691.7000000000007</v>
      </c>
      <c r="D2470" s="62">
        <f t="shared" si="40"/>
        <v>-3.680287843741894E-3</v>
      </c>
    </row>
    <row r="2471" spans="2:4" x14ac:dyDescent="0.3">
      <c r="B2471" s="15">
        <v>43173</v>
      </c>
      <c r="C2471" s="6">
        <v>9688.5</v>
      </c>
      <c r="D2471" s="62">
        <f t="shared" si="40"/>
        <v>-3.3017943188509008E-4</v>
      </c>
    </row>
    <row r="2472" spans="2:4" x14ac:dyDescent="0.3">
      <c r="B2472" s="15">
        <v>43174</v>
      </c>
      <c r="C2472" s="6">
        <v>9684.2000000000007</v>
      </c>
      <c r="D2472" s="62">
        <f t="shared" si="40"/>
        <v>-4.438251535324635E-4</v>
      </c>
    </row>
    <row r="2473" spans="2:4" x14ac:dyDescent="0.3">
      <c r="B2473" s="15">
        <v>43175</v>
      </c>
      <c r="C2473" s="6">
        <v>9761</v>
      </c>
      <c r="D2473" s="62">
        <f t="shared" si="40"/>
        <v>7.9304434026557964E-3</v>
      </c>
    </row>
    <row r="2474" spans="2:4" x14ac:dyDescent="0.3">
      <c r="B2474" s="15">
        <v>43178</v>
      </c>
      <c r="C2474" s="6">
        <v>9664.1</v>
      </c>
      <c r="D2474" s="62">
        <f t="shared" si="40"/>
        <v>-9.92726155107055E-3</v>
      </c>
    </row>
    <row r="2475" spans="2:4" x14ac:dyDescent="0.3">
      <c r="B2475" s="15">
        <v>43179</v>
      </c>
      <c r="C2475" s="6">
        <v>9681.6</v>
      </c>
      <c r="D2475" s="62">
        <f t="shared" si="40"/>
        <v>1.8108256330129034E-3</v>
      </c>
    </row>
    <row r="2476" spans="2:4" x14ac:dyDescent="0.3">
      <c r="B2476" s="15">
        <v>43180</v>
      </c>
      <c r="C2476" s="6">
        <v>9630.9</v>
      </c>
      <c r="D2476" s="62">
        <f t="shared" si="40"/>
        <v>-5.2367377293010171E-3</v>
      </c>
    </row>
    <row r="2477" spans="2:4" x14ac:dyDescent="0.3">
      <c r="B2477" s="15">
        <v>43181</v>
      </c>
      <c r="C2477" s="6">
        <v>9487.4</v>
      </c>
      <c r="D2477" s="62">
        <f t="shared" si="40"/>
        <v>-1.4899957428693062E-2</v>
      </c>
    </row>
    <row r="2478" spans="2:4" x14ac:dyDescent="0.3">
      <c r="B2478" s="15">
        <v>43182</v>
      </c>
      <c r="C2478" s="6">
        <v>9393.1</v>
      </c>
      <c r="D2478" s="62">
        <f t="shared" si="40"/>
        <v>-9.9394987035435704E-3</v>
      </c>
    </row>
    <row r="2479" spans="2:4" x14ac:dyDescent="0.3">
      <c r="B2479" s="15">
        <v>43185</v>
      </c>
      <c r="C2479" s="6">
        <v>9381</v>
      </c>
      <c r="D2479" s="62">
        <f t="shared" si="40"/>
        <v>-1.2881796212113534E-3</v>
      </c>
    </row>
    <row r="2480" spans="2:4" x14ac:dyDescent="0.3">
      <c r="B2480" s="15">
        <v>43186</v>
      </c>
      <c r="C2480" s="6">
        <v>9473.6</v>
      </c>
      <c r="D2480" s="62">
        <f t="shared" si="40"/>
        <v>9.8710158831681449E-3</v>
      </c>
    </row>
    <row r="2481" spans="2:4" x14ac:dyDescent="0.3">
      <c r="B2481" s="15">
        <v>43187</v>
      </c>
      <c r="C2481" s="6">
        <v>9555</v>
      </c>
      <c r="D2481" s="62">
        <f t="shared" si="40"/>
        <v>8.592298598209723E-3</v>
      </c>
    </row>
    <row r="2482" spans="2:4" x14ac:dyDescent="0.3">
      <c r="B2482" s="15">
        <v>43188</v>
      </c>
      <c r="C2482" s="6">
        <v>9600.4</v>
      </c>
      <c r="D2482" s="62">
        <f t="shared" si="40"/>
        <v>4.7514390371532845E-3</v>
      </c>
    </row>
    <row r="2483" spans="2:4" x14ac:dyDescent="0.3">
      <c r="B2483" s="15">
        <v>43193</v>
      </c>
      <c r="C2483" s="6">
        <v>9549.6</v>
      </c>
      <c r="D2483" s="62">
        <f t="shared" si="40"/>
        <v>-5.2914461897420181E-3</v>
      </c>
    </row>
    <row r="2484" spans="2:4" x14ac:dyDescent="0.3">
      <c r="B2484" s="15">
        <v>43194</v>
      </c>
      <c r="C2484" s="6">
        <v>9513.2999999999993</v>
      </c>
      <c r="D2484" s="62">
        <f t="shared" si="40"/>
        <v>-3.8012063332496745E-3</v>
      </c>
    </row>
    <row r="2485" spans="2:4" x14ac:dyDescent="0.3">
      <c r="B2485" s="15">
        <v>43195</v>
      </c>
      <c r="C2485" s="6">
        <v>9740.9</v>
      </c>
      <c r="D2485" s="62">
        <f t="shared" si="40"/>
        <v>2.3924400576035697E-2</v>
      </c>
    </row>
    <row r="2486" spans="2:4" x14ac:dyDescent="0.3">
      <c r="B2486" s="15">
        <v>43196</v>
      </c>
      <c r="C2486" s="6">
        <v>9682.7999999999993</v>
      </c>
      <c r="D2486" s="62">
        <f t="shared" si="40"/>
        <v>-5.9645412641542743E-3</v>
      </c>
    </row>
    <row r="2487" spans="2:4" x14ac:dyDescent="0.3">
      <c r="B2487" s="15">
        <v>43199</v>
      </c>
      <c r="C2487" s="6">
        <v>9742.7999999999993</v>
      </c>
      <c r="D2487" s="62">
        <f t="shared" si="40"/>
        <v>6.1965547155781392E-3</v>
      </c>
    </row>
    <row r="2488" spans="2:4" x14ac:dyDescent="0.3">
      <c r="B2488" s="15">
        <v>43200</v>
      </c>
      <c r="C2488" s="6">
        <v>9763.5</v>
      </c>
      <c r="D2488" s="62">
        <f t="shared" si="40"/>
        <v>2.1246458923513496E-3</v>
      </c>
    </row>
    <row r="2489" spans="2:4" x14ac:dyDescent="0.3">
      <c r="B2489" s="15">
        <v>43201</v>
      </c>
      <c r="C2489" s="6">
        <v>9735.7999999999993</v>
      </c>
      <c r="D2489" s="62">
        <f t="shared" si="40"/>
        <v>-2.8370973523839534E-3</v>
      </c>
    </row>
    <row r="2490" spans="2:4" x14ac:dyDescent="0.3">
      <c r="B2490" s="15">
        <v>43202</v>
      </c>
      <c r="C2490" s="6">
        <v>9747</v>
      </c>
      <c r="D2490" s="62">
        <f t="shared" si="40"/>
        <v>1.1503933934551582E-3</v>
      </c>
    </row>
    <row r="2491" spans="2:4" x14ac:dyDescent="0.3">
      <c r="B2491" s="15">
        <v>43203</v>
      </c>
      <c r="C2491" s="6">
        <v>9767.2999999999993</v>
      </c>
      <c r="D2491" s="62">
        <f t="shared" si="40"/>
        <v>2.0826921103928669E-3</v>
      </c>
    </row>
    <row r="2492" spans="2:4" x14ac:dyDescent="0.3">
      <c r="B2492" s="15">
        <v>43206</v>
      </c>
      <c r="C2492" s="6">
        <v>9766.1</v>
      </c>
      <c r="D2492" s="62">
        <f t="shared" si="40"/>
        <v>-1.228589272366886E-4</v>
      </c>
    </row>
    <row r="2493" spans="2:4" x14ac:dyDescent="0.3">
      <c r="B2493" s="15">
        <v>43207</v>
      </c>
      <c r="C2493" s="6">
        <v>9803.9</v>
      </c>
      <c r="D2493" s="62">
        <f t="shared" si="40"/>
        <v>3.8705317373362211E-3</v>
      </c>
    </row>
    <row r="2494" spans="2:4" x14ac:dyDescent="0.3">
      <c r="B2494" s="15">
        <v>43208</v>
      </c>
      <c r="C2494" s="6">
        <v>9857.2999999999993</v>
      </c>
      <c r="D2494" s="62">
        <f t="shared" si="40"/>
        <v>5.4468119829863253E-3</v>
      </c>
    </row>
    <row r="2495" spans="2:4" x14ac:dyDescent="0.3">
      <c r="B2495" s="15">
        <v>43209</v>
      </c>
      <c r="C2495" s="6">
        <v>9868</v>
      </c>
      <c r="D2495" s="62">
        <f t="shared" si="40"/>
        <v>1.0854899414647751E-3</v>
      </c>
    </row>
    <row r="2496" spans="2:4" x14ac:dyDescent="0.3">
      <c r="B2496" s="15">
        <v>43210</v>
      </c>
      <c r="C2496" s="6">
        <v>9884.2000000000007</v>
      </c>
      <c r="D2496" s="62">
        <f t="shared" si="40"/>
        <v>1.6416700445886429E-3</v>
      </c>
    </row>
    <row r="2497" spans="2:4" x14ac:dyDescent="0.3">
      <c r="B2497" s="15">
        <v>43213</v>
      </c>
      <c r="C2497" s="6">
        <v>9922</v>
      </c>
      <c r="D2497" s="62">
        <f t="shared" si="40"/>
        <v>3.8242852228808875E-3</v>
      </c>
    </row>
    <row r="2498" spans="2:4" x14ac:dyDescent="0.3">
      <c r="B2498" s="15">
        <v>43214</v>
      </c>
      <c r="C2498" s="6">
        <v>9883.4</v>
      </c>
      <c r="D2498" s="62">
        <f t="shared" si="40"/>
        <v>-3.8903446885708891E-3</v>
      </c>
    </row>
    <row r="2499" spans="2:4" x14ac:dyDescent="0.3">
      <c r="B2499" s="15">
        <v>43215</v>
      </c>
      <c r="C2499" s="6">
        <v>9858</v>
      </c>
      <c r="D2499" s="62">
        <f t="shared" si="40"/>
        <v>-2.5699658012424509E-3</v>
      </c>
    </row>
    <row r="2500" spans="2:4" x14ac:dyDescent="0.3">
      <c r="B2500" s="15">
        <v>43216</v>
      </c>
      <c r="C2500" s="6">
        <v>9902.2999999999993</v>
      </c>
      <c r="D2500" s="62">
        <f t="shared" si="40"/>
        <v>4.4938121322782784E-3</v>
      </c>
    </row>
    <row r="2501" spans="2:4" x14ac:dyDescent="0.3">
      <c r="B2501" s="15">
        <v>43217</v>
      </c>
      <c r="C2501" s="6">
        <v>9925.4</v>
      </c>
      <c r="D2501" s="62">
        <f t="shared" si="40"/>
        <v>2.3327913717015609E-3</v>
      </c>
    </row>
    <row r="2502" spans="2:4" x14ac:dyDescent="0.3">
      <c r="B2502" s="15">
        <v>43220</v>
      </c>
      <c r="C2502" s="6">
        <v>9980.6</v>
      </c>
      <c r="D2502" s="62">
        <f t="shared" si="40"/>
        <v>5.5614887057449302E-3</v>
      </c>
    </row>
    <row r="2503" spans="2:4" x14ac:dyDescent="0.3">
      <c r="B2503" s="15">
        <v>43222</v>
      </c>
      <c r="C2503" s="6">
        <v>10088.9</v>
      </c>
      <c r="D2503" s="62">
        <f t="shared" si="40"/>
        <v>1.0851051039015618E-2</v>
      </c>
    </row>
    <row r="2504" spans="2:4" x14ac:dyDescent="0.3">
      <c r="B2504" s="15">
        <v>43223</v>
      </c>
      <c r="C2504" s="6">
        <v>10038.799999999999</v>
      </c>
      <c r="D2504" s="62">
        <f t="shared" si="40"/>
        <v>-4.9658535618353206E-3</v>
      </c>
    </row>
    <row r="2505" spans="2:4" x14ac:dyDescent="0.3">
      <c r="B2505" s="15">
        <v>43224</v>
      </c>
      <c r="C2505" s="6">
        <v>10104.1</v>
      </c>
      <c r="D2505" s="62">
        <f t="shared" si="40"/>
        <v>6.5047615252820153E-3</v>
      </c>
    </row>
    <row r="2506" spans="2:4" x14ac:dyDescent="0.3">
      <c r="B2506" s="15">
        <v>43227</v>
      </c>
      <c r="C2506" s="6">
        <v>10140.9</v>
      </c>
      <c r="D2506" s="62">
        <f t="shared" si="40"/>
        <v>3.6420858859274228E-3</v>
      </c>
    </row>
    <row r="2507" spans="2:4" x14ac:dyDescent="0.3">
      <c r="B2507" s="15">
        <v>43228</v>
      </c>
      <c r="C2507" s="6">
        <v>10168.1</v>
      </c>
      <c r="D2507" s="62">
        <f t="shared" si="40"/>
        <v>2.6822076935972871E-3</v>
      </c>
    </row>
    <row r="2508" spans="2:4" x14ac:dyDescent="0.3">
      <c r="B2508" s="15">
        <v>43229</v>
      </c>
      <c r="C2508" s="6">
        <v>10221.200000000001</v>
      </c>
      <c r="D2508" s="62">
        <f t="shared" si="40"/>
        <v>5.2222145730274451E-3</v>
      </c>
    </row>
    <row r="2509" spans="2:4" x14ac:dyDescent="0.3">
      <c r="B2509" s="15">
        <v>43230</v>
      </c>
      <c r="C2509" s="6">
        <v>10246.6</v>
      </c>
      <c r="D2509" s="62">
        <f t="shared" si="40"/>
        <v>2.4850311118067973E-3</v>
      </c>
    </row>
    <row r="2510" spans="2:4" x14ac:dyDescent="0.3">
      <c r="B2510" s="15">
        <v>43231</v>
      </c>
      <c r="C2510" s="6">
        <v>10271.4</v>
      </c>
      <c r="D2510" s="62">
        <f t="shared" si="40"/>
        <v>2.4203150313273935E-3</v>
      </c>
    </row>
    <row r="2511" spans="2:4" x14ac:dyDescent="0.3">
      <c r="B2511" s="15">
        <v>43234</v>
      </c>
      <c r="C2511" s="6">
        <v>10257.799999999999</v>
      </c>
      <c r="D2511" s="62">
        <f t="shared" si="40"/>
        <v>-1.3240648791791152E-3</v>
      </c>
    </row>
    <row r="2512" spans="2:4" x14ac:dyDescent="0.3">
      <c r="B2512" s="15">
        <v>43235</v>
      </c>
      <c r="C2512" s="6">
        <v>10207.6</v>
      </c>
      <c r="D2512" s="62">
        <f t="shared" si="40"/>
        <v>-4.8938368851019626E-3</v>
      </c>
    </row>
    <row r="2513" spans="2:4" x14ac:dyDescent="0.3">
      <c r="B2513" s="15">
        <v>43236</v>
      </c>
      <c r="C2513" s="6">
        <v>10111</v>
      </c>
      <c r="D2513" s="62">
        <f t="shared" si="40"/>
        <v>-9.463536972451933E-3</v>
      </c>
    </row>
    <row r="2514" spans="2:4" x14ac:dyDescent="0.3">
      <c r="B2514" s="15">
        <v>43237</v>
      </c>
      <c r="C2514" s="6">
        <v>10216.4</v>
      </c>
      <c r="D2514" s="62">
        <f t="shared" si="40"/>
        <v>1.0424290376817292E-2</v>
      </c>
    </row>
    <row r="2515" spans="2:4" x14ac:dyDescent="0.3">
      <c r="B2515" s="15">
        <v>43238</v>
      </c>
      <c r="C2515" s="6">
        <v>10112.4</v>
      </c>
      <c r="D2515" s="62">
        <f t="shared" si="40"/>
        <v>-1.017971105281704E-2</v>
      </c>
    </row>
    <row r="2516" spans="2:4" x14ac:dyDescent="0.3">
      <c r="B2516" s="15">
        <v>43241</v>
      </c>
      <c r="C2516" s="6">
        <v>10066.5</v>
      </c>
      <c r="D2516" s="62">
        <f t="shared" si="40"/>
        <v>-4.538981844072588E-3</v>
      </c>
    </row>
    <row r="2517" spans="2:4" x14ac:dyDescent="0.3">
      <c r="B2517" s="15">
        <v>43242</v>
      </c>
      <c r="C2517" s="6">
        <v>10138.799999999999</v>
      </c>
      <c r="D2517" s="62">
        <f t="shared" si="40"/>
        <v>7.1822381165250358E-3</v>
      </c>
    </row>
    <row r="2518" spans="2:4" x14ac:dyDescent="0.3">
      <c r="B2518" s="15">
        <v>43243</v>
      </c>
      <c r="C2518" s="6">
        <v>10025</v>
      </c>
      <c r="D2518" s="62">
        <f t="shared" si="40"/>
        <v>-1.1224207993056307E-2</v>
      </c>
    </row>
    <row r="2519" spans="2:4" x14ac:dyDescent="0.3">
      <c r="B2519" s="15">
        <v>43244</v>
      </c>
      <c r="C2519" s="6">
        <v>9996</v>
      </c>
      <c r="D2519" s="62">
        <f t="shared" si="40"/>
        <v>-2.8927680798004987E-3</v>
      </c>
    </row>
    <row r="2520" spans="2:4" x14ac:dyDescent="0.3">
      <c r="B2520" s="15">
        <v>43245</v>
      </c>
      <c r="C2520" s="6">
        <v>9826.5</v>
      </c>
      <c r="D2520" s="62">
        <f t="shared" si="40"/>
        <v>-1.6956782713085233E-2</v>
      </c>
    </row>
    <row r="2521" spans="2:4" x14ac:dyDescent="0.3">
      <c r="B2521" s="15">
        <v>43248</v>
      </c>
      <c r="C2521" s="6">
        <v>9764.4</v>
      </c>
      <c r="D2521" s="62">
        <f t="shared" si="40"/>
        <v>-6.3196458555946026E-3</v>
      </c>
    </row>
    <row r="2522" spans="2:4" x14ac:dyDescent="0.3">
      <c r="B2522" s="15">
        <v>43249</v>
      </c>
      <c r="C2522" s="6">
        <v>9521.2999999999993</v>
      </c>
      <c r="D2522" s="62">
        <f t="shared" si="40"/>
        <v>-2.4896563024865877E-2</v>
      </c>
    </row>
    <row r="2523" spans="2:4" x14ac:dyDescent="0.3">
      <c r="B2523" s="15">
        <v>43250</v>
      </c>
      <c r="C2523" s="6">
        <v>9566.2000000000007</v>
      </c>
      <c r="D2523" s="62">
        <f t="shared" si="40"/>
        <v>4.7157425981747721E-3</v>
      </c>
    </row>
    <row r="2524" spans="2:4" x14ac:dyDescent="0.3">
      <c r="B2524" s="15">
        <v>43251</v>
      </c>
      <c r="C2524" s="6">
        <v>9465.5</v>
      </c>
      <c r="D2524" s="62">
        <f t="shared" si="40"/>
        <v>-1.0526645899103168E-2</v>
      </c>
    </row>
    <row r="2525" spans="2:4" x14ac:dyDescent="0.3">
      <c r="B2525" s="15">
        <v>43252</v>
      </c>
      <c r="C2525" s="6">
        <v>9632.4</v>
      </c>
      <c r="D2525" s="62">
        <f t="shared" si="40"/>
        <v>1.763245470392474E-2</v>
      </c>
    </row>
    <row r="2526" spans="2:4" x14ac:dyDescent="0.3">
      <c r="B2526" s="15">
        <v>43255</v>
      </c>
      <c r="C2526" s="6">
        <v>9750.2999999999993</v>
      </c>
      <c r="D2526" s="62">
        <f t="shared" ref="D2526:D2560" si="41">(C2526-C2525)/C2525</f>
        <v>1.2239940201818823E-2</v>
      </c>
    </row>
    <row r="2527" spans="2:4" x14ac:dyDescent="0.3">
      <c r="B2527" s="15">
        <v>43256</v>
      </c>
      <c r="C2527" s="6">
        <v>9686.4</v>
      </c>
      <c r="D2527" s="62">
        <f t="shared" si="41"/>
        <v>-6.5536445032460169E-3</v>
      </c>
    </row>
    <row r="2528" spans="2:4" x14ac:dyDescent="0.3">
      <c r="B2528" s="15">
        <v>43257</v>
      </c>
      <c r="C2528" s="6">
        <v>9791.6</v>
      </c>
      <c r="D2528" s="62">
        <f t="shared" si="41"/>
        <v>1.0860588040964727E-2</v>
      </c>
    </row>
    <row r="2529" spans="2:4" x14ac:dyDescent="0.3">
      <c r="B2529" s="15">
        <v>43258</v>
      </c>
      <c r="C2529" s="6">
        <v>9829</v>
      </c>
      <c r="D2529" s="62">
        <f t="shared" si="41"/>
        <v>3.8196004738755293E-3</v>
      </c>
    </row>
    <row r="2530" spans="2:4" x14ac:dyDescent="0.3">
      <c r="B2530" s="15">
        <v>43259</v>
      </c>
      <c r="C2530" s="6">
        <v>9746.2999999999993</v>
      </c>
      <c r="D2530" s="62">
        <f t="shared" si="41"/>
        <v>-8.4138773018619106E-3</v>
      </c>
    </row>
    <row r="2531" spans="2:4" x14ac:dyDescent="0.3">
      <c r="B2531" s="15">
        <v>43262</v>
      </c>
      <c r="C2531" s="6">
        <v>9898.2999999999993</v>
      </c>
      <c r="D2531" s="62">
        <f t="shared" si="41"/>
        <v>1.5595661943506768E-2</v>
      </c>
    </row>
    <row r="2532" spans="2:4" x14ac:dyDescent="0.3">
      <c r="B2532" s="15">
        <v>43263</v>
      </c>
      <c r="C2532" s="6">
        <v>9914.4</v>
      </c>
      <c r="D2532" s="62">
        <f t="shared" si="41"/>
        <v>1.6265419314428098E-3</v>
      </c>
    </row>
    <row r="2533" spans="2:4" x14ac:dyDescent="0.3">
      <c r="B2533" s="15">
        <v>43264</v>
      </c>
      <c r="C2533" s="6">
        <v>9899.1</v>
      </c>
      <c r="D2533" s="62">
        <f t="shared" si="41"/>
        <v>-1.5432098765431365E-3</v>
      </c>
    </row>
    <row r="2534" spans="2:4" x14ac:dyDescent="0.3">
      <c r="B2534" s="15">
        <v>43265</v>
      </c>
      <c r="C2534" s="6">
        <v>9957.7000000000007</v>
      </c>
      <c r="D2534" s="62">
        <f t="shared" si="41"/>
        <v>5.9197300764716352E-3</v>
      </c>
    </row>
    <row r="2535" spans="2:4" x14ac:dyDescent="0.3">
      <c r="B2535" s="15">
        <v>43266</v>
      </c>
      <c r="C2535" s="6">
        <v>9851</v>
      </c>
      <c r="D2535" s="62">
        <f t="shared" si="41"/>
        <v>-1.0715325828253585E-2</v>
      </c>
    </row>
    <row r="2536" spans="2:4" x14ac:dyDescent="0.3">
      <c r="B2536" s="15">
        <v>43269</v>
      </c>
      <c r="C2536" s="6">
        <v>9769.4</v>
      </c>
      <c r="D2536" s="62">
        <f t="shared" si="41"/>
        <v>-8.2834230027408751E-3</v>
      </c>
    </row>
    <row r="2537" spans="2:4" x14ac:dyDescent="0.3">
      <c r="B2537" s="15">
        <v>43270</v>
      </c>
      <c r="C2537" s="6">
        <v>9755.4</v>
      </c>
      <c r="D2537" s="62">
        <f t="shared" si="41"/>
        <v>-1.433046041722112E-3</v>
      </c>
    </row>
    <row r="2538" spans="2:4" x14ac:dyDescent="0.3">
      <c r="B2538" s="15">
        <v>43271</v>
      </c>
      <c r="C2538" s="6">
        <v>9788.9</v>
      </c>
      <c r="D2538" s="62">
        <f t="shared" si="41"/>
        <v>3.4339955306804436E-3</v>
      </c>
    </row>
    <row r="2539" spans="2:4" x14ac:dyDescent="0.3">
      <c r="B2539" s="15">
        <v>43272</v>
      </c>
      <c r="C2539" s="6">
        <v>9702.1</v>
      </c>
      <c r="D2539" s="62">
        <f t="shared" si="41"/>
        <v>-8.8671863028531583E-3</v>
      </c>
    </row>
    <row r="2540" spans="2:4" x14ac:dyDescent="0.3">
      <c r="B2540" s="15">
        <v>43273</v>
      </c>
      <c r="C2540" s="6">
        <v>9792.1</v>
      </c>
      <c r="D2540" s="62">
        <f t="shared" si="41"/>
        <v>9.2763422351861968E-3</v>
      </c>
    </row>
    <row r="2541" spans="2:4" x14ac:dyDescent="0.3">
      <c r="B2541" s="15">
        <v>43276</v>
      </c>
      <c r="C2541" s="6">
        <v>9617.9</v>
      </c>
      <c r="D2541" s="62">
        <f t="shared" si="41"/>
        <v>-1.7789851002338694E-2</v>
      </c>
    </row>
    <row r="2542" spans="2:4" x14ac:dyDescent="0.3">
      <c r="B2542" s="15">
        <v>43277</v>
      </c>
      <c r="C2542" s="6">
        <v>9637.4</v>
      </c>
      <c r="D2542" s="62">
        <f t="shared" si="41"/>
        <v>2.0274696139489911E-3</v>
      </c>
    </row>
    <row r="2543" spans="2:4" x14ac:dyDescent="0.3">
      <c r="B2543" s="15">
        <v>43278</v>
      </c>
      <c r="C2543" s="6">
        <v>9658.6</v>
      </c>
      <c r="D2543" s="62">
        <f t="shared" si="41"/>
        <v>2.1997634216698206E-3</v>
      </c>
    </row>
    <row r="2544" spans="2:4" x14ac:dyDescent="0.3">
      <c r="B2544" s="15">
        <v>43279</v>
      </c>
      <c r="C2544" s="6">
        <v>9589</v>
      </c>
      <c r="D2544" s="62">
        <f t="shared" si="41"/>
        <v>-7.2060132938521482E-3</v>
      </c>
    </row>
    <row r="2545" spans="2:4" x14ac:dyDescent="0.3">
      <c r="B2545" s="15">
        <v>43260</v>
      </c>
      <c r="C2545" s="6">
        <v>9622.7000000000007</v>
      </c>
      <c r="D2545" s="62">
        <f t="shared" si="41"/>
        <v>3.5144436333299331E-3</v>
      </c>
    </row>
    <row r="2546" spans="2:4" x14ac:dyDescent="0.3">
      <c r="B2546" s="15">
        <v>43283</v>
      </c>
      <c r="C2546" s="6">
        <v>9558.2999999999993</v>
      </c>
      <c r="D2546" s="62">
        <f t="shared" si="41"/>
        <v>-6.692508339655341E-3</v>
      </c>
    </row>
    <row r="2547" spans="2:4" x14ac:dyDescent="0.3">
      <c r="B2547" s="15">
        <v>43284</v>
      </c>
      <c r="C2547" s="6">
        <v>9660.9</v>
      </c>
      <c r="D2547" s="62">
        <f t="shared" si="41"/>
        <v>1.0734126361382292E-2</v>
      </c>
    </row>
    <row r="2548" spans="2:4" x14ac:dyDescent="0.3">
      <c r="B2548" s="15">
        <v>43285</v>
      </c>
      <c r="C2548" s="6">
        <v>9757.5</v>
      </c>
      <c r="D2548" s="62">
        <f t="shared" si="41"/>
        <v>9.9990684097755241E-3</v>
      </c>
    </row>
    <row r="2549" spans="2:4" x14ac:dyDescent="0.3">
      <c r="B2549" s="15">
        <v>43286</v>
      </c>
      <c r="C2549" s="6">
        <v>9866.2000000000007</v>
      </c>
      <c r="D2549" s="62">
        <f t="shared" si="41"/>
        <v>1.1140148603638302E-2</v>
      </c>
    </row>
    <row r="2550" spans="2:4" x14ac:dyDescent="0.3">
      <c r="B2550" s="15">
        <v>43287</v>
      </c>
      <c r="C2550" s="6">
        <v>9905</v>
      </c>
      <c r="D2550" s="62">
        <f t="shared" si="41"/>
        <v>3.9326184346556194E-3</v>
      </c>
    </row>
    <row r="2551" spans="2:4" x14ac:dyDescent="0.3">
      <c r="B2551" s="15">
        <v>43290</v>
      </c>
      <c r="C2551" s="6">
        <v>9927</v>
      </c>
      <c r="D2551" s="62">
        <f t="shared" si="41"/>
        <v>2.2211004543160021E-3</v>
      </c>
    </row>
    <row r="2552" spans="2:4" x14ac:dyDescent="0.3">
      <c r="B2552" s="15">
        <v>43291</v>
      </c>
      <c r="C2552" s="6">
        <v>9889.2999999999993</v>
      </c>
      <c r="D2552" s="62">
        <f t="shared" si="41"/>
        <v>-3.7977233806790298E-3</v>
      </c>
    </row>
    <row r="2553" spans="2:4" x14ac:dyDescent="0.3">
      <c r="B2553" s="15">
        <v>43292</v>
      </c>
      <c r="C2553" s="6">
        <v>9733.6</v>
      </c>
      <c r="D2553" s="62">
        <f t="shared" si="41"/>
        <v>-1.5744289282355568E-2</v>
      </c>
    </row>
    <row r="2554" spans="2:4" x14ac:dyDescent="0.3">
      <c r="B2554" s="15">
        <v>43293</v>
      </c>
      <c r="C2554" s="6">
        <v>9767.4</v>
      </c>
      <c r="D2554" s="62">
        <f t="shared" si="41"/>
        <v>3.4725076025313626E-3</v>
      </c>
    </row>
    <row r="2555" spans="2:4" x14ac:dyDescent="0.3">
      <c r="B2555" s="15">
        <v>43294</v>
      </c>
      <c r="C2555" s="6">
        <v>9734.7999999999993</v>
      </c>
      <c r="D2555" s="62">
        <f t="shared" si="41"/>
        <v>-3.337633351762021E-3</v>
      </c>
    </row>
    <row r="2556" spans="2:4" x14ac:dyDescent="0.3">
      <c r="B2556" s="15">
        <v>43297</v>
      </c>
      <c r="C2556" s="6">
        <v>9716.9</v>
      </c>
      <c r="D2556" s="62">
        <f t="shared" si="41"/>
        <v>-1.8387640218596826E-3</v>
      </c>
    </row>
    <row r="2557" spans="2:4" x14ac:dyDescent="0.3">
      <c r="B2557" s="15">
        <v>43298</v>
      </c>
      <c r="C2557" s="6">
        <v>9719.4</v>
      </c>
      <c r="D2557" s="62">
        <f t="shared" si="41"/>
        <v>2.5728370159207157E-4</v>
      </c>
    </row>
    <row r="2558" spans="2:4" x14ac:dyDescent="0.3">
      <c r="B2558" s="15">
        <v>43299</v>
      </c>
      <c r="C2558" s="6">
        <v>9753.2000000000007</v>
      </c>
      <c r="D2558" s="62">
        <f t="shared" si="41"/>
        <v>3.4775809206330733E-3</v>
      </c>
    </row>
    <row r="2559" spans="2:4" x14ac:dyDescent="0.3">
      <c r="B2559" s="15">
        <v>43300</v>
      </c>
      <c r="C2559" s="6">
        <v>9721.1</v>
      </c>
      <c r="D2559" s="62">
        <f t="shared" si="41"/>
        <v>-3.2912274945659232E-3</v>
      </c>
    </row>
    <row r="2560" spans="2:4" x14ac:dyDescent="0.3">
      <c r="B2560" s="15">
        <v>43301</v>
      </c>
      <c r="C2560" s="6">
        <v>9724.7999999999993</v>
      </c>
      <c r="D2560" s="62">
        <f t="shared" si="41"/>
        <v>3.8061536245886869E-4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O105"/>
  <sheetViews>
    <sheetView zoomScale="85" zoomScaleNormal="85" workbookViewId="0">
      <selection activeCell="M41" sqref="M41"/>
    </sheetView>
  </sheetViews>
  <sheetFormatPr baseColWidth="10" defaultRowHeight="14.4" x14ac:dyDescent="0.3"/>
  <cols>
    <col min="1" max="1" width="2.44140625" style="280" customWidth="1"/>
    <col min="2" max="2" width="40.6640625" style="280" customWidth="1"/>
    <col min="3" max="5" width="16.77734375" style="280" customWidth="1"/>
    <col min="6" max="6" width="17.88671875" style="280" customWidth="1"/>
    <col min="7" max="8" width="16.77734375" style="280" customWidth="1"/>
    <col min="9" max="9" width="16.33203125" style="280" customWidth="1"/>
    <col min="10" max="10" width="28.88671875" style="280" customWidth="1"/>
    <col min="11" max="11" width="17.21875" style="280" customWidth="1"/>
    <col min="12" max="12" width="17" style="280" customWidth="1"/>
    <col min="13" max="13" width="15.109375" style="280" bestFit="1" customWidth="1"/>
    <col min="14" max="14" width="10.77734375" style="280" customWidth="1"/>
    <col min="15" max="15" width="20.5546875" style="280" customWidth="1"/>
    <col min="16" max="16" width="21.21875" style="280" customWidth="1"/>
    <col min="17" max="16384" width="11.5546875" style="280"/>
  </cols>
  <sheetData>
    <row r="2" spans="2:10" x14ac:dyDescent="0.3">
      <c r="B2" s="317" t="s">
        <v>101</v>
      </c>
      <c r="C2" s="320"/>
      <c r="D2" s="320"/>
      <c r="E2" s="320"/>
      <c r="F2" s="320"/>
      <c r="G2" s="320"/>
      <c r="H2" s="320"/>
      <c r="I2" s="320"/>
      <c r="J2" s="320"/>
    </row>
    <row r="3" spans="2:10" ht="15" thickBot="1" x14ac:dyDescent="0.35"/>
    <row r="4" spans="2:10" ht="15" thickBot="1" x14ac:dyDescent="0.35">
      <c r="B4" s="281" t="s">
        <v>102</v>
      </c>
      <c r="C4" s="282"/>
      <c r="D4" s="283"/>
      <c r="F4" s="428" t="s">
        <v>255</v>
      </c>
      <c r="G4" s="282"/>
      <c r="H4" s="282"/>
      <c r="I4" s="282"/>
      <c r="J4" s="305"/>
    </row>
    <row r="5" spans="2:10" x14ac:dyDescent="0.3">
      <c r="F5" s="339"/>
    </row>
    <row r="6" spans="2:10" x14ac:dyDescent="0.3">
      <c r="B6" s="284" t="s">
        <v>115</v>
      </c>
      <c r="C6" s="285">
        <v>592.62</v>
      </c>
      <c r="D6" s="217"/>
      <c r="F6" s="429" t="s">
        <v>256</v>
      </c>
      <c r="G6" s="123" t="s">
        <v>136</v>
      </c>
      <c r="H6" s="123" t="s">
        <v>137</v>
      </c>
      <c r="I6" s="124" t="s">
        <v>138</v>
      </c>
    </row>
    <row r="7" spans="2:10" x14ac:dyDescent="0.3">
      <c r="F7" s="430" t="s">
        <v>139</v>
      </c>
      <c r="G7" s="133">
        <v>4</v>
      </c>
      <c r="H7" s="133">
        <v>2</v>
      </c>
      <c r="I7" s="217">
        <v>1</v>
      </c>
    </row>
    <row r="8" spans="2:10" x14ac:dyDescent="0.3">
      <c r="B8" s="284" t="s">
        <v>184</v>
      </c>
      <c r="C8" s="289">
        <v>5510017.6600000011</v>
      </c>
      <c r="D8" s="217"/>
      <c r="F8" s="431" t="s">
        <v>116</v>
      </c>
      <c r="G8" s="119">
        <v>128.26</v>
      </c>
      <c r="H8" s="119">
        <v>150.47</v>
      </c>
      <c r="I8" s="120">
        <v>83.8</v>
      </c>
    </row>
    <row r="9" spans="2:10" x14ac:dyDescent="0.3">
      <c r="F9" s="431" t="s">
        <v>117</v>
      </c>
      <c r="G9" s="119">
        <v>149.1</v>
      </c>
      <c r="H9" s="119">
        <v>151.86000000000001</v>
      </c>
      <c r="I9" s="87"/>
    </row>
    <row r="10" spans="2:10" x14ac:dyDescent="0.3">
      <c r="B10" s="125" t="s">
        <v>199</v>
      </c>
      <c r="C10" s="292" t="s">
        <v>113</v>
      </c>
      <c r="D10" s="293" t="s">
        <v>114</v>
      </c>
      <c r="F10" s="431" t="s">
        <v>118</v>
      </c>
      <c r="G10" s="119">
        <v>110.6</v>
      </c>
      <c r="H10" s="119">
        <v>134.55000000000001</v>
      </c>
      <c r="I10" s="87"/>
    </row>
    <row r="11" spans="2:10" x14ac:dyDescent="0.3">
      <c r="B11" s="122" t="s">
        <v>103</v>
      </c>
      <c r="C11" s="294">
        <v>146.94</v>
      </c>
      <c r="D11" s="295"/>
      <c r="F11" s="432" t="s">
        <v>119</v>
      </c>
      <c r="G11" s="121">
        <v>105.75</v>
      </c>
      <c r="H11" s="88"/>
      <c r="I11" s="89"/>
    </row>
    <row r="12" spans="2:10" x14ac:dyDescent="0.3">
      <c r="B12" s="296" t="s">
        <v>104</v>
      </c>
      <c r="C12" s="297">
        <v>485.99</v>
      </c>
      <c r="D12" s="298">
        <f t="shared" ref="D12:D19" si="0">$C$6-C12</f>
        <v>106.63</v>
      </c>
      <c r="F12" s="339"/>
    </row>
    <row r="13" spans="2:10" x14ac:dyDescent="0.3">
      <c r="B13" s="299" t="s">
        <v>112</v>
      </c>
      <c r="C13" s="300">
        <v>35.630000000000003</v>
      </c>
      <c r="D13" s="301"/>
      <c r="F13" s="343" t="s">
        <v>135</v>
      </c>
      <c r="G13" s="306"/>
      <c r="H13" s="133"/>
      <c r="I13" s="126">
        <v>23</v>
      </c>
    </row>
    <row r="14" spans="2:10" x14ac:dyDescent="0.3">
      <c r="B14" s="296" t="s">
        <v>105</v>
      </c>
      <c r="C14" s="297">
        <v>510.34000000000003</v>
      </c>
      <c r="D14" s="298">
        <f t="shared" si="0"/>
        <v>82.279999999999973</v>
      </c>
      <c r="F14" s="339"/>
      <c r="I14" s="119"/>
    </row>
    <row r="15" spans="2:10" x14ac:dyDescent="0.3">
      <c r="B15" s="296" t="s">
        <v>106</v>
      </c>
      <c r="C15" s="297">
        <v>513.51</v>
      </c>
      <c r="D15" s="298">
        <f t="shared" si="0"/>
        <v>79.110000000000014</v>
      </c>
      <c r="F15" s="445" t="s">
        <v>259</v>
      </c>
      <c r="G15" s="444" t="s">
        <v>121</v>
      </c>
      <c r="H15" s="288"/>
      <c r="I15" s="307" t="s">
        <v>122</v>
      </c>
    </row>
    <row r="16" spans="2:10" x14ac:dyDescent="0.3">
      <c r="B16" s="296" t="s">
        <v>107</v>
      </c>
      <c r="C16" s="297">
        <v>510.34000000000003</v>
      </c>
      <c r="D16" s="298">
        <f t="shared" si="0"/>
        <v>82.279999999999973</v>
      </c>
      <c r="F16" s="140" t="s">
        <v>258</v>
      </c>
      <c r="G16" s="213">
        <v>1</v>
      </c>
      <c r="H16" s="88"/>
      <c r="I16" s="214">
        <v>0.95</v>
      </c>
    </row>
    <row r="17" spans="2:13" x14ac:dyDescent="0.3">
      <c r="B17" s="296" t="s">
        <v>108</v>
      </c>
      <c r="C17" s="297">
        <v>513.6</v>
      </c>
      <c r="D17" s="298">
        <f t="shared" si="0"/>
        <v>79.019999999999982</v>
      </c>
      <c r="F17" s="433" t="s">
        <v>123</v>
      </c>
      <c r="G17" s="308">
        <f>C11+C12+C13</f>
        <v>668.56000000000006</v>
      </c>
      <c r="I17" s="309">
        <f>G17</f>
        <v>668.56000000000006</v>
      </c>
      <c r="J17" s="280" t="s">
        <v>254</v>
      </c>
    </row>
    <row r="18" spans="2:13" x14ac:dyDescent="0.3">
      <c r="B18" s="296" t="s">
        <v>109</v>
      </c>
      <c r="C18" s="297">
        <v>398.72</v>
      </c>
      <c r="D18" s="298">
        <f t="shared" si="0"/>
        <v>193.89999999999998</v>
      </c>
      <c r="F18" s="442" t="s">
        <v>105</v>
      </c>
      <c r="G18" s="310">
        <f>SUM(G8:G11)</f>
        <v>493.71000000000004</v>
      </c>
      <c r="H18" s="109"/>
      <c r="I18" s="295">
        <f t="shared" ref="I18:I23" si="1">G18*$I$16</f>
        <v>469.02449999999999</v>
      </c>
    </row>
    <row r="19" spans="2:13" x14ac:dyDescent="0.3">
      <c r="B19" s="296" t="s">
        <v>110</v>
      </c>
      <c r="C19" s="297">
        <v>399.2</v>
      </c>
      <c r="D19" s="298">
        <f t="shared" si="0"/>
        <v>193.42000000000002</v>
      </c>
      <c r="F19" s="434" t="s">
        <v>106</v>
      </c>
      <c r="G19" s="311">
        <f>G18</f>
        <v>493.71000000000004</v>
      </c>
      <c r="H19" s="79"/>
      <c r="I19" s="298">
        <f t="shared" si="1"/>
        <v>469.02449999999999</v>
      </c>
    </row>
    <row r="20" spans="2:13" x14ac:dyDescent="0.3">
      <c r="B20" s="296" t="s">
        <v>111</v>
      </c>
      <c r="C20" s="297">
        <v>86.69</v>
      </c>
      <c r="D20" s="298"/>
      <c r="F20" s="434" t="s">
        <v>107</v>
      </c>
      <c r="G20" s="311">
        <f>G18</f>
        <v>493.71000000000004</v>
      </c>
      <c r="H20" s="79"/>
      <c r="I20" s="298">
        <f t="shared" si="1"/>
        <v>469.02449999999999</v>
      </c>
    </row>
    <row r="21" spans="2:13" x14ac:dyDescent="0.3">
      <c r="B21" s="125" t="s">
        <v>7</v>
      </c>
      <c r="C21" s="302">
        <f>SUM(C11:C20)</f>
        <v>3600.9599999999996</v>
      </c>
      <c r="D21" s="303">
        <f>SUM(D11:D20)</f>
        <v>816.63999999999987</v>
      </c>
      <c r="F21" s="434" t="s">
        <v>108</v>
      </c>
      <c r="G21" s="311">
        <f>G18</f>
        <v>493.71000000000004</v>
      </c>
      <c r="H21" s="79"/>
      <c r="I21" s="298">
        <f t="shared" si="1"/>
        <v>469.02449999999999</v>
      </c>
    </row>
    <row r="22" spans="2:13" x14ac:dyDescent="0.3">
      <c r="F22" s="434" t="s">
        <v>109</v>
      </c>
      <c r="G22" s="311">
        <f>SUM(H8:H11)</f>
        <v>436.88000000000005</v>
      </c>
      <c r="H22" s="79"/>
      <c r="I22" s="298">
        <f t="shared" si="1"/>
        <v>415.03600000000006</v>
      </c>
    </row>
    <row r="23" spans="2:13" x14ac:dyDescent="0.3">
      <c r="F23" s="434" t="s">
        <v>110</v>
      </c>
      <c r="G23" s="311">
        <f>G22</f>
        <v>436.88000000000005</v>
      </c>
      <c r="H23" s="79"/>
      <c r="I23" s="298">
        <f t="shared" si="1"/>
        <v>415.03600000000006</v>
      </c>
    </row>
    <row r="24" spans="2:13" x14ac:dyDescent="0.3">
      <c r="F24" s="443" t="s">
        <v>111</v>
      </c>
      <c r="G24" s="312">
        <f>SUM(I8:I11)</f>
        <v>83.8</v>
      </c>
      <c r="H24" s="313"/>
      <c r="I24" s="301">
        <f t="shared" ref="I24" si="2">G24</f>
        <v>83.8</v>
      </c>
      <c r="J24" s="280" t="s">
        <v>120</v>
      </c>
    </row>
    <row r="25" spans="2:13" x14ac:dyDescent="0.3">
      <c r="F25" s="429" t="s">
        <v>140</v>
      </c>
      <c r="G25" s="314">
        <f>SUM(G18:G24)</f>
        <v>2932.4000000000005</v>
      </c>
      <c r="H25" s="291"/>
      <c r="I25" s="303">
        <f>SUM(I18:I23)</f>
        <v>2706.17</v>
      </c>
    </row>
    <row r="26" spans="2:13" x14ac:dyDescent="0.3">
      <c r="F26" s="429" t="s">
        <v>257</v>
      </c>
      <c r="G26" s="315">
        <f>G17+G25</f>
        <v>3600.9600000000005</v>
      </c>
      <c r="H26" s="316"/>
      <c r="I26" s="303">
        <f>I17+I25</f>
        <v>3374.73</v>
      </c>
    </row>
    <row r="28" spans="2:13" x14ac:dyDescent="0.3">
      <c r="J28" s="304"/>
    </row>
    <row r="29" spans="2:13" x14ac:dyDescent="0.3">
      <c r="B29" s="317" t="s">
        <v>91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</row>
    <row r="30" spans="2:13" ht="15" thickBot="1" x14ac:dyDescent="0.35"/>
    <row r="31" spans="2:13" ht="15" thickBot="1" x14ac:dyDescent="0.35">
      <c r="B31" s="281" t="s">
        <v>125</v>
      </c>
      <c r="C31" s="282"/>
      <c r="D31" s="282"/>
      <c r="E31" s="282"/>
      <c r="F31" s="282"/>
      <c r="G31" s="282"/>
      <c r="H31" s="283"/>
      <c r="J31" s="281" t="s">
        <v>231</v>
      </c>
      <c r="K31" s="364"/>
      <c r="L31" s="365"/>
      <c r="M31" s="361"/>
    </row>
    <row r="32" spans="2:13" x14ac:dyDescent="0.3">
      <c r="K32" s="95"/>
      <c r="L32" s="351"/>
      <c r="M32" s="79"/>
    </row>
    <row r="33" spans="2:15" x14ac:dyDescent="0.3">
      <c r="B33" s="79"/>
      <c r="C33" s="83">
        <v>0</v>
      </c>
      <c r="D33" s="83">
        <v>1</v>
      </c>
      <c r="E33" s="83">
        <v>2</v>
      </c>
      <c r="F33" s="83">
        <v>3</v>
      </c>
      <c r="G33" s="83">
        <v>4</v>
      </c>
      <c r="H33" s="360" t="s">
        <v>38</v>
      </c>
      <c r="M33" s="79"/>
    </row>
    <row r="34" spans="2:15" x14ac:dyDescent="0.3">
      <c r="B34" s="366" t="s">
        <v>220</v>
      </c>
      <c r="C34" s="367">
        <v>2018</v>
      </c>
      <c r="D34" s="367">
        <v>2019</v>
      </c>
      <c r="E34" s="368">
        <v>2020</v>
      </c>
      <c r="F34" s="367">
        <v>2021</v>
      </c>
      <c r="G34" s="367">
        <v>2022</v>
      </c>
      <c r="H34" s="368" t="s">
        <v>92</v>
      </c>
      <c r="J34" s="366" t="s">
        <v>232</v>
      </c>
      <c r="K34" s="290"/>
      <c r="L34" s="290"/>
      <c r="M34" s="79"/>
      <c r="N34" s="79"/>
      <c r="O34" s="79"/>
    </row>
    <row r="35" spans="2:15" x14ac:dyDescent="0.3">
      <c r="B35" s="79"/>
      <c r="C35" s="79"/>
      <c r="D35" s="79"/>
      <c r="E35" s="79"/>
      <c r="F35" s="79"/>
      <c r="G35" s="79"/>
      <c r="H35" s="79"/>
      <c r="J35" s="407"/>
      <c r="K35" s="79"/>
      <c r="L35" s="79"/>
      <c r="M35" s="79"/>
      <c r="N35" s="79"/>
      <c r="O35" s="79"/>
    </row>
    <row r="36" spans="2:15" x14ac:dyDescent="0.3">
      <c r="B36" s="369" t="s">
        <v>211</v>
      </c>
      <c r="C36" s="79"/>
      <c r="D36" s="79"/>
      <c r="E36" s="79"/>
      <c r="F36" s="79"/>
      <c r="G36" s="79"/>
      <c r="H36" s="79"/>
      <c r="J36" s="369" t="s">
        <v>221</v>
      </c>
      <c r="K36" s="371" t="s">
        <v>222</v>
      </c>
      <c r="L36" s="408" t="s">
        <v>223</v>
      </c>
      <c r="M36" s="79"/>
      <c r="N36" s="370"/>
      <c r="O36" s="371"/>
    </row>
    <row r="37" spans="2:15" x14ac:dyDescent="0.3">
      <c r="B37" s="372" t="s">
        <v>212</v>
      </c>
      <c r="C37" s="373">
        <v>0.04</v>
      </c>
      <c r="D37" s="374">
        <v>4.3999999999999997E-2</v>
      </c>
      <c r="E37" s="375">
        <v>4.2999999999999997E-2</v>
      </c>
      <c r="F37" s="84"/>
      <c r="G37" s="109"/>
      <c r="H37" s="85"/>
      <c r="J37" s="417" t="s">
        <v>224</v>
      </c>
      <c r="K37" s="418">
        <v>2509</v>
      </c>
      <c r="L37" s="419" t="s">
        <v>5</v>
      </c>
      <c r="M37" s="79"/>
      <c r="N37" s="79"/>
      <c r="O37" s="79"/>
    </row>
    <row r="38" spans="2:15" x14ac:dyDescent="0.3">
      <c r="B38" s="376" t="s">
        <v>2</v>
      </c>
      <c r="C38" s="377">
        <v>4.7E-2</v>
      </c>
      <c r="D38" s="378">
        <v>5.3999999999999999E-2</v>
      </c>
      <c r="E38" s="379"/>
      <c r="F38" s="86"/>
      <c r="G38" s="79"/>
      <c r="H38" s="87"/>
      <c r="J38" s="414" t="s">
        <v>225</v>
      </c>
      <c r="K38" s="409">
        <v>2865.7</v>
      </c>
      <c r="L38" s="415" t="s">
        <v>0</v>
      </c>
      <c r="M38" s="79"/>
      <c r="N38" s="370"/>
      <c r="O38" s="371"/>
    </row>
    <row r="39" spans="2:15" x14ac:dyDescent="0.3">
      <c r="B39" s="380" t="s">
        <v>3</v>
      </c>
      <c r="C39" s="381">
        <v>4.8000000000000001E-2</v>
      </c>
      <c r="D39" s="382">
        <v>4.2999999999999997E-2</v>
      </c>
      <c r="E39" s="383">
        <v>3.4000000000000002E-2</v>
      </c>
      <c r="F39" s="90"/>
      <c r="G39" s="88"/>
      <c r="H39" s="89"/>
      <c r="J39" s="414" t="s">
        <v>226</v>
      </c>
      <c r="K39" s="409">
        <v>2572</v>
      </c>
      <c r="L39" s="415" t="s">
        <v>5</v>
      </c>
      <c r="M39" s="79"/>
      <c r="N39" s="79"/>
      <c r="O39" s="79"/>
    </row>
    <row r="40" spans="2:15" x14ac:dyDescent="0.3">
      <c r="B40" s="79"/>
      <c r="C40" s="79"/>
      <c r="D40" s="79"/>
      <c r="E40" s="79"/>
      <c r="F40" s="79"/>
      <c r="G40" s="79"/>
      <c r="H40" s="79"/>
      <c r="J40" s="414" t="s">
        <v>227</v>
      </c>
      <c r="K40" s="409">
        <v>2863</v>
      </c>
      <c r="L40" s="415" t="s">
        <v>5</v>
      </c>
      <c r="M40" s="79"/>
      <c r="N40" s="79"/>
      <c r="O40" s="79"/>
    </row>
    <row r="41" spans="2:15" x14ac:dyDescent="0.3">
      <c r="B41" s="369" t="s">
        <v>217</v>
      </c>
      <c r="C41" s="79"/>
      <c r="D41" s="79"/>
      <c r="E41" s="79"/>
      <c r="F41" s="79"/>
      <c r="G41" s="79"/>
      <c r="H41" s="79"/>
      <c r="J41" s="423" t="s">
        <v>228</v>
      </c>
      <c r="K41" s="489">
        <v>4171</v>
      </c>
      <c r="L41" s="424" t="s">
        <v>5</v>
      </c>
      <c r="M41" s="93"/>
      <c r="N41" s="79"/>
      <c r="O41" s="79"/>
    </row>
    <row r="42" spans="2:15" x14ac:dyDescent="0.3">
      <c r="B42" s="372" t="s">
        <v>2</v>
      </c>
      <c r="C42" s="373">
        <v>6.0999999999999999E-2</v>
      </c>
      <c r="D42" s="384">
        <v>5.6000000000000001E-2</v>
      </c>
      <c r="E42" s="385"/>
      <c r="F42" s="84"/>
      <c r="G42" s="109"/>
      <c r="H42" s="85"/>
      <c r="J42" s="369"/>
      <c r="K42" s="79"/>
      <c r="L42" s="79"/>
      <c r="M42" s="79"/>
      <c r="N42" s="370"/>
      <c r="O42" s="371"/>
    </row>
    <row r="43" spans="2:15" x14ac:dyDescent="0.3">
      <c r="B43" s="376" t="s">
        <v>3</v>
      </c>
      <c r="C43" s="377">
        <v>0.08</v>
      </c>
      <c r="D43" s="378">
        <v>7.0000000000000007E-2</v>
      </c>
      <c r="E43" s="386">
        <v>0.05</v>
      </c>
      <c r="F43" s="86"/>
      <c r="G43" s="79"/>
      <c r="H43" s="87"/>
      <c r="J43" s="369" t="s">
        <v>252</v>
      </c>
      <c r="K43" s="371" t="s">
        <v>222</v>
      </c>
      <c r="L43" s="408" t="s">
        <v>223</v>
      </c>
      <c r="M43" s="79"/>
      <c r="N43" s="79"/>
      <c r="O43" s="79"/>
    </row>
    <row r="44" spans="2:15" x14ac:dyDescent="0.3">
      <c r="B44" s="380" t="s">
        <v>4</v>
      </c>
      <c r="C44" s="387" t="s">
        <v>213</v>
      </c>
      <c r="D44" s="382">
        <v>0.06</v>
      </c>
      <c r="E44" s="383">
        <v>0.06</v>
      </c>
      <c r="F44" s="90"/>
      <c r="G44" s="88"/>
      <c r="H44" s="388"/>
      <c r="J44" s="417" t="s">
        <v>229</v>
      </c>
      <c r="K44" s="418">
        <v>3989</v>
      </c>
      <c r="L44" s="419" t="s">
        <v>5</v>
      </c>
      <c r="M44" s="516"/>
      <c r="N44" s="371"/>
      <c r="O44" s="79"/>
    </row>
    <row r="45" spans="2:15" x14ac:dyDescent="0.3">
      <c r="B45" s="389" t="s">
        <v>214</v>
      </c>
      <c r="C45" s="390">
        <v>6.5000000000000002E-2</v>
      </c>
      <c r="D45" s="391">
        <v>6.2E-2</v>
      </c>
      <c r="E45" s="392">
        <v>5.5E-2</v>
      </c>
      <c r="F45" s="390">
        <v>0.05</v>
      </c>
      <c r="G45" s="391">
        <v>0.04</v>
      </c>
      <c r="H45" s="392">
        <v>0.03</v>
      </c>
      <c r="J45" s="420" t="s">
        <v>230</v>
      </c>
      <c r="K45" s="421">
        <v>4664</v>
      </c>
      <c r="L45" s="416" t="s">
        <v>5</v>
      </c>
      <c r="M45" s="517"/>
      <c r="N45" s="79"/>
      <c r="O45" s="79"/>
    </row>
    <row r="46" spans="2:15" x14ac:dyDescent="0.3">
      <c r="B46" s="79"/>
      <c r="C46" s="351"/>
      <c r="D46" s="154"/>
      <c r="E46" s="154"/>
      <c r="F46" s="154"/>
      <c r="G46" s="154"/>
      <c r="H46" s="369"/>
      <c r="J46" s="79"/>
      <c r="K46" s="95"/>
      <c r="L46" s="351"/>
      <c r="M46" s="361"/>
      <c r="N46" s="371"/>
      <c r="O46" s="79"/>
    </row>
    <row r="47" spans="2:15" x14ac:dyDescent="0.3">
      <c r="B47" s="369" t="s">
        <v>218</v>
      </c>
      <c r="C47" s="79"/>
      <c r="D47" s="79"/>
      <c r="E47" s="79"/>
      <c r="F47" s="79"/>
      <c r="G47" s="79"/>
      <c r="H47" s="79"/>
      <c r="J47" s="366" t="s">
        <v>130</v>
      </c>
      <c r="K47" s="290"/>
      <c r="L47" s="410"/>
      <c r="M47" s="157"/>
      <c r="N47" s="79"/>
      <c r="O47" s="79"/>
    </row>
    <row r="48" spans="2:15" x14ac:dyDescent="0.3">
      <c r="B48" s="372" t="s">
        <v>5</v>
      </c>
      <c r="C48" s="373">
        <v>6.2E-2</v>
      </c>
      <c r="D48" s="393"/>
      <c r="E48" s="385"/>
      <c r="F48" s="84"/>
      <c r="G48" s="109"/>
      <c r="H48" s="85"/>
      <c r="K48" s="79"/>
      <c r="L48" s="79"/>
      <c r="M48" s="79"/>
      <c r="N48" s="79"/>
      <c r="O48" s="79"/>
    </row>
    <row r="49" spans="2:15" x14ac:dyDescent="0.3">
      <c r="B49" s="380" t="s">
        <v>216</v>
      </c>
      <c r="C49" s="381">
        <v>6.0999999999999999E-2</v>
      </c>
      <c r="D49" s="382">
        <v>6.0999999999999999E-2</v>
      </c>
      <c r="E49" s="383">
        <v>6.0999999999999999E-2</v>
      </c>
      <c r="F49" s="90"/>
      <c r="G49" s="88"/>
      <c r="H49" s="89"/>
      <c r="J49" s="369" t="s">
        <v>233</v>
      </c>
      <c r="K49" s="371" t="s">
        <v>234</v>
      </c>
      <c r="L49" s="408" t="s">
        <v>223</v>
      </c>
      <c r="M49" s="79"/>
      <c r="N49" s="79"/>
      <c r="O49" s="79"/>
    </row>
    <row r="50" spans="2:15" x14ac:dyDescent="0.3">
      <c r="B50" s="389" t="s">
        <v>214</v>
      </c>
      <c r="C50" s="390">
        <v>6.1499999999999999E-2</v>
      </c>
      <c r="D50" s="391">
        <v>6.0999999999999999E-2</v>
      </c>
      <c r="E50" s="392">
        <v>6.0999999999999999E-2</v>
      </c>
      <c r="F50" s="390">
        <v>0.05</v>
      </c>
      <c r="G50" s="391">
        <v>3.5000000000000003E-2</v>
      </c>
      <c r="H50" s="392">
        <v>0.02</v>
      </c>
      <c r="J50" s="417" t="s">
        <v>235</v>
      </c>
      <c r="K50" s="422">
        <v>10.6</v>
      </c>
      <c r="L50" s="419" t="s">
        <v>5</v>
      </c>
      <c r="N50" s="79"/>
      <c r="O50" s="79"/>
    </row>
    <row r="51" spans="2:15" x14ac:dyDescent="0.3">
      <c r="B51" s="79"/>
      <c r="C51" s="79"/>
      <c r="D51" s="79"/>
      <c r="E51" s="79"/>
      <c r="F51" s="79"/>
      <c r="G51" s="79"/>
      <c r="H51" s="79"/>
      <c r="J51" s="414" t="s">
        <v>236</v>
      </c>
      <c r="K51" s="411">
        <v>11.6</v>
      </c>
      <c r="L51" s="415" t="s">
        <v>5</v>
      </c>
      <c r="N51" s="79"/>
      <c r="O51" s="79"/>
    </row>
    <row r="52" spans="2:15" x14ac:dyDescent="0.3">
      <c r="B52" s="79"/>
      <c r="C52" s="79"/>
      <c r="D52" s="79"/>
      <c r="E52" s="79"/>
      <c r="F52" s="79"/>
      <c r="G52" s="79"/>
      <c r="H52" s="79"/>
      <c r="J52" s="414" t="s">
        <v>227</v>
      </c>
      <c r="K52" s="411">
        <v>11.6</v>
      </c>
      <c r="L52" s="415" t="s">
        <v>5</v>
      </c>
      <c r="N52" s="79"/>
      <c r="O52" s="79"/>
    </row>
    <row r="53" spans="2:15" x14ac:dyDescent="0.3">
      <c r="B53" s="369" t="s">
        <v>219</v>
      </c>
      <c r="C53" s="370"/>
      <c r="D53" s="370"/>
      <c r="E53" s="371"/>
      <c r="F53" s="79"/>
      <c r="G53" s="79"/>
      <c r="H53" s="369"/>
      <c r="J53" s="423" t="s">
        <v>228</v>
      </c>
      <c r="K53" s="490">
        <v>13.98</v>
      </c>
      <c r="L53" s="424" t="s">
        <v>5</v>
      </c>
      <c r="N53" s="79"/>
      <c r="O53" s="79"/>
    </row>
    <row r="54" spans="2:15" x14ac:dyDescent="0.3">
      <c r="B54" s="394" t="s">
        <v>3</v>
      </c>
      <c r="C54" s="395" t="s">
        <v>215</v>
      </c>
      <c r="D54" s="396" t="s">
        <v>215</v>
      </c>
      <c r="E54" s="397" t="s">
        <v>215</v>
      </c>
      <c r="F54" s="398"/>
      <c r="G54" s="133"/>
      <c r="H54" s="217"/>
    </row>
    <row r="55" spans="2:15" x14ac:dyDescent="0.3">
      <c r="B55" s="389" t="s">
        <v>214</v>
      </c>
      <c r="C55" s="390">
        <v>4.4999999999999998E-2</v>
      </c>
      <c r="D55" s="391">
        <v>4.4999999999999998E-2</v>
      </c>
      <c r="E55" s="392">
        <v>4.4999999999999998E-2</v>
      </c>
      <c r="F55" s="390">
        <v>3.5000000000000003E-2</v>
      </c>
      <c r="G55" s="391">
        <v>0.03</v>
      </c>
      <c r="H55" s="392">
        <v>0.02</v>
      </c>
    </row>
    <row r="56" spans="2:15" ht="15" thickBot="1" x14ac:dyDescent="0.35">
      <c r="B56" s="79"/>
      <c r="C56" s="79"/>
      <c r="D56" s="79"/>
      <c r="E56" s="79"/>
      <c r="F56" s="79"/>
    </row>
    <row r="57" spans="2:15" ht="15" thickBot="1" x14ac:dyDescent="0.35">
      <c r="B57" s="369" t="s">
        <v>238</v>
      </c>
      <c r="C57" s="79"/>
      <c r="D57" s="79"/>
      <c r="E57" s="79"/>
      <c r="F57" s="79"/>
      <c r="J57" s="281" t="s">
        <v>250</v>
      </c>
      <c r="K57" s="282"/>
      <c r="L57" s="283"/>
    </row>
    <row r="58" spans="2:15" x14ac:dyDescent="0.3">
      <c r="B58" s="399" t="s">
        <v>237</v>
      </c>
      <c r="C58" s="400">
        <v>0.04</v>
      </c>
      <c r="D58" s="401">
        <v>0.04</v>
      </c>
      <c r="E58" s="402">
        <v>0.04</v>
      </c>
      <c r="F58" s="133"/>
      <c r="G58" s="133"/>
      <c r="H58" s="217"/>
    </row>
    <row r="59" spans="2:15" x14ac:dyDescent="0.3">
      <c r="B59" s="403" t="s">
        <v>214</v>
      </c>
      <c r="C59" s="404">
        <v>0.04</v>
      </c>
      <c r="D59" s="405">
        <v>0.04</v>
      </c>
      <c r="E59" s="406">
        <v>0.04</v>
      </c>
      <c r="F59" s="391">
        <v>3.5000000000000003E-2</v>
      </c>
      <c r="G59" s="391">
        <v>0.03</v>
      </c>
      <c r="H59" s="392">
        <v>0.02</v>
      </c>
      <c r="J59" s="366" t="s">
        <v>232</v>
      </c>
      <c r="K59" s="290"/>
      <c r="L59" s="290"/>
    </row>
    <row r="60" spans="2:15" x14ac:dyDescent="0.3">
      <c r="C60" s="79"/>
      <c r="D60" s="83"/>
      <c r="E60" s="83"/>
      <c r="F60" s="83"/>
      <c r="J60" s="407"/>
      <c r="K60" s="79"/>
      <c r="L60" s="79"/>
    </row>
    <row r="61" spans="2:15" x14ac:dyDescent="0.3">
      <c r="C61" s="95"/>
      <c r="D61" s="351"/>
      <c r="E61" s="81"/>
      <c r="F61" s="81"/>
      <c r="H61" s="79"/>
      <c r="I61" s="79"/>
      <c r="J61" s="369" t="s">
        <v>239</v>
      </c>
      <c r="K61" s="371" t="s">
        <v>222</v>
      </c>
      <c r="L61" s="408" t="s">
        <v>223</v>
      </c>
    </row>
    <row r="62" spans="2:15" x14ac:dyDescent="0.3">
      <c r="B62" s="291"/>
      <c r="C62" s="436"/>
      <c r="D62" s="287"/>
      <c r="E62" s="435"/>
      <c r="F62" s="437"/>
      <c r="G62" s="291"/>
      <c r="H62" s="290"/>
      <c r="I62" s="80"/>
      <c r="J62" s="417" t="s">
        <v>96</v>
      </c>
      <c r="K62" s="418">
        <v>3650</v>
      </c>
      <c r="L62" s="419" t="s">
        <v>4</v>
      </c>
    </row>
    <row r="63" spans="2:15" x14ac:dyDescent="0.3">
      <c r="B63" s="369" t="s">
        <v>253</v>
      </c>
      <c r="C63" s="79"/>
      <c r="D63" s="79"/>
      <c r="E63" s="79"/>
      <c r="F63" s="79"/>
      <c r="G63" s="79"/>
      <c r="H63" s="79"/>
      <c r="I63" s="80"/>
      <c r="J63" s="414"/>
      <c r="K63" s="409">
        <v>3100</v>
      </c>
      <c r="L63" s="415" t="s">
        <v>5</v>
      </c>
    </row>
    <row r="64" spans="2:15" x14ac:dyDescent="0.3">
      <c r="B64" s="372" t="s">
        <v>1</v>
      </c>
      <c r="C64" s="373">
        <v>1.4E-2</v>
      </c>
      <c r="D64" s="384">
        <v>1.4E-2</v>
      </c>
      <c r="E64" s="385">
        <v>1.7</v>
      </c>
      <c r="F64" s="84"/>
      <c r="G64" s="109"/>
      <c r="H64" s="85"/>
      <c r="J64" s="423" t="s">
        <v>240</v>
      </c>
      <c r="K64" s="489">
        <v>3375</v>
      </c>
      <c r="L64" s="424"/>
      <c r="M64" s="319"/>
    </row>
    <row r="65" spans="2:13" x14ac:dyDescent="0.3">
      <c r="B65" s="376" t="s">
        <v>6</v>
      </c>
      <c r="C65" s="377">
        <v>1.2999999999999999E-2</v>
      </c>
      <c r="D65" s="378"/>
      <c r="E65" s="386"/>
      <c r="F65" s="86"/>
      <c r="G65" s="79"/>
      <c r="H65" s="87"/>
      <c r="J65" s="369"/>
      <c r="K65" s="79"/>
      <c r="L65" s="79"/>
    </row>
    <row r="66" spans="2:13" x14ac:dyDescent="0.3">
      <c r="B66" s="380" t="s">
        <v>90</v>
      </c>
      <c r="C66" s="387">
        <v>1.2</v>
      </c>
      <c r="D66" s="382">
        <v>1.4E-2</v>
      </c>
      <c r="E66" s="383">
        <v>1.7000000000000001E-2</v>
      </c>
      <c r="F66" s="90"/>
      <c r="G66" s="88"/>
      <c r="H66" s="388"/>
      <c r="J66" s="215" t="s">
        <v>251</v>
      </c>
      <c r="K66" s="371" t="s">
        <v>222</v>
      </c>
      <c r="L66" s="408" t="s">
        <v>223</v>
      </c>
      <c r="M66" s="79"/>
    </row>
    <row r="67" spans="2:13" x14ac:dyDescent="0.3">
      <c r="B67" s="389" t="s">
        <v>214</v>
      </c>
      <c r="C67" s="390">
        <v>1.4E-2</v>
      </c>
      <c r="D67" s="391">
        <v>1.4E-2</v>
      </c>
      <c r="E67" s="392">
        <v>1.7000000000000001E-2</v>
      </c>
      <c r="F67" s="390">
        <v>1.7999999999999999E-2</v>
      </c>
      <c r="G67" s="391">
        <v>1.9E-2</v>
      </c>
      <c r="H67" s="392">
        <v>0.02</v>
      </c>
      <c r="J67" s="417" t="s">
        <v>241</v>
      </c>
      <c r="K67" s="418">
        <v>4178</v>
      </c>
      <c r="L67" s="419" t="s">
        <v>242</v>
      </c>
      <c r="M67" s="518"/>
    </row>
    <row r="68" spans="2:13" x14ac:dyDescent="0.3">
      <c r="J68" s="420" t="s">
        <v>243</v>
      </c>
      <c r="K68" s="421">
        <v>5000</v>
      </c>
      <c r="L68" s="416" t="s">
        <v>242</v>
      </c>
    </row>
    <row r="69" spans="2:13" x14ac:dyDescent="0.3">
      <c r="F69" s="79"/>
      <c r="J69" s="412"/>
      <c r="K69" s="79"/>
      <c r="L69" s="79"/>
    </row>
    <row r="70" spans="2:13" x14ac:dyDescent="0.3">
      <c r="F70" s="79"/>
      <c r="J70" s="366" t="s">
        <v>130</v>
      </c>
      <c r="K70" s="290"/>
      <c r="L70" s="290"/>
    </row>
    <row r="71" spans="2:13" x14ac:dyDescent="0.3">
      <c r="F71" s="79"/>
      <c r="J71" s="407"/>
      <c r="K71" s="79"/>
      <c r="L71" s="79"/>
    </row>
    <row r="72" spans="2:13" x14ac:dyDescent="0.3">
      <c r="B72" s="79"/>
      <c r="C72" s="79"/>
      <c r="D72" s="79"/>
      <c r="F72" s="79"/>
      <c r="J72" s="369" t="s">
        <v>239</v>
      </c>
      <c r="K72" s="371" t="s">
        <v>244</v>
      </c>
      <c r="L72" s="408" t="s">
        <v>223</v>
      </c>
    </row>
    <row r="73" spans="2:13" x14ac:dyDescent="0.3">
      <c r="B73" s="79"/>
      <c r="C73" s="79"/>
      <c r="D73" s="79"/>
      <c r="F73" s="79"/>
      <c r="J73" s="417" t="s">
        <v>228</v>
      </c>
      <c r="K73" s="425">
        <v>13.17</v>
      </c>
      <c r="L73" s="419" t="s">
        <v>5</v>
      </c>
    </row>
    <row r="74" spans="2:13" x14ac:dyDescent="0.3">
      <c r="B74" s="215"/>
      <c r="C74" s="215"/>
      <c r="D74" s="82"/>
      <c r="F74" s="79"/>
      <c r="J74" s="414" t="s">
        <v>96</v>
      </c>
      <c r="K74" s="413" t="s">
        <v>245</v>
      </c>
      <c r="L74" s="415" t="s">
        <v>4</v>
      </c>
    </row>
    <row r="75" spans="2:13" x14ac:dyDescent="0.3">
      <c r="B75" s="79"/>
      <c r="C75" s="79"/>
      <c r="D75" s="81"/>
      <c r="F75" s="79"/>
      <c r="J75" s="414"/>
      <c r="K75" s="413">
        <v>15.34</v>
      </c>
      <c r="L75" s="415" t="s">
        <v>5</v>
      </c>
    </row>
    <row r="76" spans="2:13" x14ac:dyDescent="0.3">
      <c r="B76" s="79"/>
      <c r="C76" s="79"/>
      <c r="D76" s="81"/>
      <c r="F76" s="83"/>
      <c r="J76" s="423" t="s">
        <v>240</v>
      </c>
      <c r="K76" s="427">
        <v>14.5</v>
      </c>
      <c r="L76" s="424"/>
    </row>
    <row r="77" spans="2:13" x14ac:dyDescent="0.3">
      <c r="B77" s="79"/>
      <c r="C77" s="79"/>
      <c r="D77" s="79"/>
      <c r="F77" s="81"/>
      <c r="J77" s="369"/>
      <c r="K77" s="79"/>
      <c r="L77" s="79"/>
    </row>
    <row r="78" spans="2:13" x14ac:dyDescent="0.3">
      <c r="B78" s="351"/>
      <c r="C78" s="79"/>
      <c r="D78" s="79"/>
      <c r="F78" s="91"/>
      <c r="J78" s="369" t="s">
        <v>246</v>
      </c>
      <c r="K78" s="371" t="s">
        <v>244</v>
      </c>
      <c r="L78" s="408" t="s">
        <v>223</v>
      </c>
    </row>
    <row r="79" spans="2:13" x14ac:dyDescent="0.3">
      <c r="B79" s="79"/>
      <c r="C79" s="79"/>
      <c r="D79" s="79"/>
      <c r="F79" s="79"/>
      <c r="J79" s="417" t="s">
        <v>247</v>
      </c>
      <c r="K79" s="425">
        <v>20</v>
      </c>
      <c r="L79" s="419" t="s">
        <v>248</v>
      </c>
    </row>
    <row r="80" spans="2:13" x14ac:dyDescent="0.3">
      <c r="B80" s="215"/>
      <c r="C80" s="215"/>
      <c r="D80" s="215"/>
      <c r="F80" s="79"/>
      <c r="J80" s="420" t="s">
        <v>249</v>
      </c>
      <c r="K80" s="426">
        <v>30</v>
      </c>
      <c r="L80" s="416" t="s">
        <v>240</v>
      </c>
    </row>
    <row r="81" spans="2:12" x14ac:dyDescent="0.3">
      <c r="B81" s="79"/>
      <c r="C81" s="79"/>
      <c r="D81" s="81"/>
      <c r="F81" s="79"/>
    </row>
    <row r="82" spans="2:12" x14ac:dyDescent="0.3">
      <c r="B82" s="79"/>
      <c r="C82" s="79"/>
      <c r="D82" s="81"/>
      <c r="F82" s="79"/>
    </row>
    <row r="83" spans="2:12" x14ac:dyDescent="0.3">
      <c r="B83" s="351"/>
      <c r="C83" s="79"/>
      <c r="D83" s="83"/>
      <c r="J83" s="286" t="s">
        <v>99</v>
      </c>
      <c r="K83" s="291"/>
      <c r="L83" s="291"/>
    </row>
    <row r="84" spans="2:12" x14ac:dyDescent="0.3">
      <c r="B84" s="79"/>
      <c r="C84" s="79"/>
      <c r="D84" s="304"/>
      <c r="K84" s="154" t="s">
        <v>100</v>
      </c>
      <c r="L84" s="408" t="s">
        <v>223</v>
      </c>
    </row>
    <row r="85" spans="2:12" x14ac:dyDescent="0.3">
      <c r="B85" s="215"/>
      <c r="C85" s="79"/>
      <c r="D85" s="79"/>
      <c r="J85" s="84" t="s">
        <v>93</v>
      </c>
      <c r="K85" s="439">
        <v>3.7499999999999999E-2</v>
      </c>
      <c r="L85" s="85" t="s">
        <v>4</v>
      </c>
    </row>
    <row r="86" spans="2:12" x14ac:dyDescent="0.3">
      <c r="B86" s="79"/>
      <c r="C86" s="79"/>
      <c r="D86" s="79"/>
      <c r="E86" s="80"/>
      <c r="J86" s="90" t="s">
        <v>95</v>
      </c>
      <c r="K86" s="440">
        <v>5.5E-2</v>
      </c>
      <c r="L86" s="441" t="s">
        <v>94</v>
      </c>
    </row>
    <row r="87" spans="2:12" x14ac:dyDescent="0.3">
      <c r="B87" s="79"/>
      <c r="F87" s="79"/>
    </row>
    <row r="88" spans="2:12" x14ac:dyDescent="0.3">
      <c r="B88" s="79"/>
      <c r="F88" s="79"/>
    </row>
    <row r="89" spans="2:12" x14ac:dyDescent="0.3">
      <c r="B89" s="79"/>
      <c r="F89" s="79"/>
    </row>
    <row r="90" spans="2:12" x14ac:dyDescent="0.3">
      <c r="B90" s="83"/>
      <c r="C90" s="83"/>
      <c r="D90" s="83"/>
      <c r="E90" s="83"/>
      <c r="F90" s="154"/>
    </row>
    <row r="91" spans="2:12" x14ac:dyDescent="0.3">
      <c r="B91" s="351"/>
      <c r="C91" s="81"/>
    </row>
    <row r="92" spans="2:12" x14ac:dyDescent="0.3">
      <c r="B92" s="351"/>
      <c r="C92" s="81"/>
    </row>
    <row r="93" spans="2:12" x14ac:dyDescent="0.3">
      <c r="B93" s="351"/>
      <c r="C93" s="81"/>
    </row>
    <row r="94" spans="2:12" x14ac:dyDescent="0.3">
      <c r="B94" s="351"/>
      <c r="C94" s="79"/>
    </row>
    <row r="95" spans="2:12" x14ac:dyDescent="0.3">
      <c r="B95" s="351"/>
      <c r="C95" s="79"/>
    </row>
    <row r="96" spans="2:12" x14ac:dyDescent="0.3">
      <c r="B96" s="351"/>
      <c r="C96" s="79"/>
    </row>
    <row r="97" spans="2:11" x14ac:dyDescent="0.3">
      <c r="B97" s="79"/>
      <c r="C97" s="79"/>
    </row>
    <row r="98" spans="2:11" x14ac:dyDescent="0.3">
      <c r="B98" s="83"/>
      <c r="C98" s="79"/>
    </row>
    <row r="99" spans="2:11" x14ac:dyDescent="0.3">
      <c r="B99" s="79"/>
      <c r="C99" s="79"/>
      <c r="G99" s="79"/>
      <c r="H99" s="79"/>
      <c r="I99" s="79"/>
      <c r="J99" s="79"/>
      <c r="K99" s="79"/>
    </row>
    <row r="100" spans="2:11" x14ac:dyDescent="0.3">
      <c r="G100" s="83"/>
      <c r="H100" s="83"/>
      <c r="I100" s="83"/>
      <c r="J100" s="79"/>
      <c r="K100" s="154"/>
    </row>
    <row r="101" spans="2:11" x14ac:dyDescent="0.3">
      <c r="J101" s="361"/>
      <c r="K101" s="362"/>
    </row>
    <row r="102" spans="2:11" x14ac:dyDescent="0.3">
      <c r="J102" s="81"/>
      <c r="K102" s="362"/>
    </row>
    <row r="103" spans="2:11" x14ac:dyDescent="0.3">
      <c r="J103" s="81"/>
      <c r="K103" s="363"/>
    </row>
    <row r="104" spans="2:11" x14ac:dyDescent="0.3">
      <c r="J104" s="79"/>
      <c r="K104" s="332"/>
    </row>
    <row r="105" spans="2:11" x14ac:dyDescent="0.3">
      <c r="J105" s="79"/>
      <c r="K105" s="332"/>
    </row>
  </sheetData>
  <pageMargins left="0.25" right="0.25" top="0.75" bottom="0.75" header="0.3" footer="0.3"/>
  <pageSetup paperSize="9" scale="45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R249"/>
  <sheetViews>
    <sheetView tabSelected="1" zoomScale="85" zoomScaleNormal="85" workbookViewId="0">
      <selection activeCell="G56" sqref="G56"/>
    </sheetView>
  </sheetViews>
  <sheetFormatPr baseColWidth="10" defaultRowHeight="14.4" x14ac:dyDescent="0.3"/>
  <cols>
    <col min="1" max="1" width="2.77734375" style="280" customWidth="1"/>
    <col min="2" max="2" width="37.88671875" style="280" customWidth="1"/>
    <col min="3" max="6" width="16.77734375" style="280" customWidth="1"/>
    <col min="7" max="7" width="15.109375" style="280" bestFit="1" customWidth="1"/>
    <col min="8" max="8" width="29" style="280" customWidth="1"/>
    <col min="9" max="9" width="16.5546875" style="280" customWidth="1"/>
    <col min="10" max="10" width="16.109375" style="280" customWidth="1"/>
    <col min="11" max="12" width="17" style="280" customWidth="1"/>
    <col min="13" max="13" width="17.21875" style="280" customWidth="1"/>
    <col min="14" max="14" width="15.88671875" style="280" customWidth="1"/>
    <col min="15" max="15" width="21.21875" style="280" customWidth="1"/>
    <col min="16" max="16" width="15.109375" style="280" bestFit="1" customWidth="1"/>
    <col min="17" max="17" width="12" style="280" customWidth="1"/>
    <col min="18" max="16384" width="11.5546875" style="280"/>
  </cols>
  <sheetData>
    <row r="1" spans="2:13" x14ac:dyDescent="0.3">
      <c r="B1" s="215"/>
      <c r="C1" s="93"/>
      <c r="D1" s="93"/>
      <c r="E1" s="304"/>
    </row>
    <row r="2" spans="2:13" x14ac:dyDescent="0.3">
      <c r="B2" s="79"/>
      <c r="C2" s="79"/>
      <c r="D2" s="304"/>
      <c r="E2" s="304"/>
    </row>
    <row r="3" spans="2:13" x14ac:dyDescent="0.3">
      <c r="B3" s="317" t="s">
        <v>13</v>
      </c>
      <c r="C3" s="211"/>
      <c r="D3" s="318"/>
      <c r="E3" s="318"/>
      <c r="F3" s="153" t="s">
        <v>141</v>
      </c>
      <c r="G3" s="158"/>
      <c r="H3" s="317" t="s">
        <v>35</v>
      </c>
      <c r="I3" s="211"/>
      <c r="J3" s="320"/>
      <c r="K3" s="320"/>
      <c r="L3" s="149"/>
      <c r="M3" s="149"/>
    </row>
    <row r="4" spans="2:13" x14ac:dyDescent="0.3">
      <c r="C4" s="79"/>
      <c r="D4" s="304"/>
      <c r="E4" s="304"/>
      <c r="H4" s="215"/>
      <c r="I4" s="79"/>
      <c r="L4" s="93"/>
      <c r="M4" s="93"/>
    </row>
    <row r="5" spans="2:13" x14ac:dyDescent="0.3">
      <c r="B5" s="95" t="s">
        <v>134</v>
      </c>
      <c r="C5" s="559" t="s">
        <v>97</v>
      </c>
      <c r="D5" s="560"/>
      <c r="E5" s="555" t="s">
        <v>98</v>
      </c>
      <c r="F5" s="556"/>
      <c r="G5" s="155"/>
      <c r="H5" s="95" t="s">
        <v>134</v>
      </c>
      <c r="J5" s="262" t="s">
        <v>97</v>
      </c>
      <c r="K5" s="263"/>
      <c r="L5" s="260" t="s">
        <v>98</v>
      </c>
      <c r="M5" s="261"/>
    </row>
    <row r="6" spans="2:13" x14ac:dyDescent="0.3">
      <c r="B6" s="95" t="s">
        <v>133</v>
      </c>
      <c r="C6" s="117" t="s">
        <v>124</v>
      </c>
      <c r="D6" s="118" t="s">
        <v>130</v>
      </c>
      <c r="E6" s="117" t="s">
        <v>124</v>
      </c>
      <c r="F6" s="118" t="s">
        <v>130</v>
      </c>
      <c r="G6" s="154"/>
      <c r="H6" s="95" t="s">
        <v>133</v>
      </c>
      <c r="J6" s="117" t="s">
        <v>124</v>
      </c>
      <c r="K6" s="118" t="s">
        <v>130</v>
      </c>
      <c r="L6" s="117" t="s">
        <v>124</v>
      </c>
      <c r="M6" s="118" t="s">
        <v>130</v>
      </c>
    </row>
    <row r="7" spans="2:13" x14ac:dyDescent="0.3">
      <c r="B7" s="79"/>
      <c r="C7" s="86"/>
      <c r="D7" s="87"/>
      <c r="E7" s="86"/>
      <c r="F7" s="87"/>
      <c r="G7" s="79"/>
      <c r="H7" s="79"/>
      <c r="J7" s="90"/>
      <c r="K7" s="89"/>
      <c r="L7" s="90"/>
      <c r="M7" s="89"/>
    </row>
    <row r="8" spans="2:13" x14ac:dyDescent="0.3">
      <c r="B8" s="108" t="s">
        <v>87</v>
      </c>
      <c r="C8" s="84"/>
      <c r="D8" s="85"/>
      <c r="E8" s="84"/>
      <c r="F8" s="85"/>
      <c r="G8" s="79"/>
      <c r="H8" s="351" t="str">
        <f>B59</f>
        <v>TOTAL DESEMBOLSO INICIAL</v>
      </c>
      <c r="I8" s="452">
        <f>I9+I10</f>
        <v>1</v>
      </c>
      <c r="J8" s="159">
        <f>C59*$I$8</f>
        <v>25909156.619413957</v>
      </c>
      <c r="K8" s="143">
        <f>D59*$I$8</f>
        <v>25151371.861885276</v>
      </c>
      <c r="L8" s="151">
        <f>E59*$I$8</f>
        <v>25805025.227413956</v>
      </c>
      <c r="M8" s="143">
        <f>F59*$I$8</f>
        <v>26970311.719885275</v>
      </c>
    </row>
    <row r="9" spans="2:13" x14ac:dyDescent="0.3">
      <c r="B9" s="86" t="s">
        <v>126</v>
      </c>
      <c r="C9" s="97">
        <v>20000000</v>
      </c>
      <c r="D9" s="98">
        <v>20000000</v>
      </c>
      <c r="E9" s="97">
        <v>20000000</v>
      </c>
      <c r="F9" s="98">
        <v>20000000</v>
      </c>
      <c r="G9" s="93"/>
      <c r="H9" s="84" t="s">
        <v>36</v>
      </c>
      <c r="I9" s="455">
        <f>'DATOS SOCIMI'!H7</f>
        <v>0.80215629900679564</v>
      </c>
      <c r="J9" s="93">
        <f>J8*$I$9</f>
        <v>20783193.184216522</v>
      </c>
      <c r="K9" s="98">
        <f>K8*$I$9</f>
        <v>20175331.36767355</v>
      </c>
      <c r="L9" s="97">
        <f>L8*$I$9</f>
        <v>20699663.532199375</v>
      </c>
      <c r="M9" s="98">
        <f>M8*$I$9</f>
        <v>21634405.432282776</v>
      </c>
    </row>
    <row r="10" spans="2:13" x14ac:dyDescent="0.3">
      <c r="B10" s="86" t="s">
        <v>127</v>
      </c>
      <c r="C10" s="99">
        <v>861.05</v>
      </c>
      <c r="D10" s="100">
        <f>C10</f>
        <v>861.05</v>
      </c>
      <c r="E10" s="99">
        <v>725</v>
      </c>
      <c r="F10" s="100">
        <f>E10</f>
        <v>725</v>
      </c>
      <c r="G10" s="150"/>
      <c r="H10" s="90" t="s">
        <v>37</v>
      </c>
      <c r="I10" s="112">
        <f>1-I9</f>
        <v>0.19784370099320436</v>
      </c>
      <c r="J10" s="131">
        <f>J8*$I$10</f>
        <v>5125963.4351974363</v>
      </c>
      <c r="K10" s="137">
        <f>K8*$I$10</f>
        <v>4976040.494211724</v>
      </c>
      <c r="L10" s="131">
        <f>L8*$I$10</f>
        <v>5105361.6952145826</v>
      </c>
      <c r="M10" s="137">
        <f>M8*$I$10</f>
        <v>5335906.2876024973</v>
      </c>
    </row>
    <row r="11" spans="2:13" x14ac:dyDescent="0.3">
      <c r="B11" s="86" t="s">
        <v>129</v>
      </c>
      <c r="C11" s="101">
        <v>0.01</v>
      </c>
      <c r="D11" s="102">
        <f>C11</f>
        <v>0.01</v>
      </c>
      <c r="E11" s="101">
        <f>C11</f>
        <v>0.01</v>
      </c>
      <c r="F11" s="102">
        <f>E11</f>
        <v>0.01</v>
      </c>
      <c r="G11" s="156"/>
      <c r="H11" s="321"/>
      <c r="I11" s="357"/>
      <c r="K11" s="93"/>
      <c r="M11" s="93"/>
    </row>
    <row r="12" spans="2:13" x14ac:dyDescent="0.3">
      <c r="B12" s="86" t="s">
        <v>14</v>
      </c>
      <c r="C12" s="99">
        <v>0</v>
      </c>
      <c r="D12" s="100">
        <v>0</v>
      </c>
      <c r="E12" s="99">
        <v>0</v>
      </c>
      <c r="F12" s="100">
        <v>125</v>
      </c>
      <c r="G12" s="150"/>
      <c r="H12" s="322" t="s">
        <v>206</v>
      </c>
      <c r="I12" s="455">
        <v>1</v>
      </c>
      <c r="J12" s="127">
        <f>J10*$I$12</f>
        <v>5125963.4351974363</v>
      </c>
      <c r="K12" s="127">
        <f>K10*$I$12</f>
        <v>4976040.494211724</v>
      </c>
      <c r="L12" s="130">
        <f>L10*$I$12</f>
        <v>5105361.6952145826</v>
      </c>
      <c r="M12" s="128">
        <f>M10*$I$12</f>
        <v>5335906.2876024973</v>
      </c>
    </row>
    <row r="13" spans="2:13" x14ac:dyDescent="0.3">
      <c r="B13" s="110" t="s">
        <v>128</v>
      </c>
      <c r="C13" s="115">
        <v>0</v>
      </c>
      <c r="D13" s="111">
        <v>0</v>
      </c>
      <c r="E13" s="115">
        <v>150</v>
      </c>
      <c r="F13" s="111">
        <f>E13</f>
        <v>150</v>
      </c>
      <c r="G13" s="150"/>
      <c r="H13" s="323" t="s">
        <v>62</v>
      </c>
      <c r="I13" s="331"/>
      <c r="J13" s="97"/>
      <c r="K13" s="98"/>
      <c r="L13" s="97"/>
      <c r="M13" s="98"/>
    </row>
    <row r="14" spans="2:13" x14ac:dyDescent="0.3">
      <c r="B14" s="138"/>
      <c r="C14" s="88"/>
      <c r="D14" s="79"/>
      <c r="E14" s="139"/>
      <c r="F14" s="100"/>
      <c r="G14" s="150"/>
      <c r="H14" s="324" t="s">
        <v>207</v>
      </c>
      <c r="I14" s="453">
        <v>1.4250000000000001E-2</v>
      </c>
      <c r="J14" s="93">
        <f>J12*$I$14</f>
        <v>73044.978951563462</v>
      </c>
      <c r="K14" s="93">
        <f>K12*$I$14</f>
        <v>70908.577042517063</v>
      </c>
      <c r="L14" s="97">
        <f>L12*$I$14</f>
        <v>72751.40415680781</v>
      </c>
      <c r="M14" s="98">
        <f>M12*$I$14</f>
        <v>76036.664598335585</v>
      </c>
    </row>
    <row r="15" spans="2:13" x14ac:dyDescent="0.3">
      <c r="B15" s="108" t="s">
        <v>8</v>
      </c>
      <c r="C15" s="84"/>
      <c r="D15" s="85"/>
      <c r="E15" s="84"/>
      <c r="F15" s="85"/>
      <c r="G15" s="79"/>
      <c r="H15" s="325" t="s">
        <v>173</v>
      </c>
      <c r="I15" s="454">
        <v>2.9000000000000001E-2</v>
      </c>
      <c r="J15" s="129">
        <f>J12*$I$15</f>
        <v>148652.93962072567</v>
      </c>
      <c r="K15" s="129">
        <f>K12*$I$15</f>
        <v>144305.17433214001</v>
      </c>
      <c r="L15" s="131">
        <f>L12*$I$15</f>
        <v>148055.48916122291</v>
      </c>
      <c r="M15" s="137">
        <f>M12*$I$15</f>
        <v>154741.28234047242</v>
      </c>
    </row>
    <row r="16" spans="2:13" x14ac:dyDescent="0.3">
      <c r="B16" s="86" t="s">
        <v>202</v>
      </c>
      <c r="C16" s="106">
        <f>'DATOS SOCIMI'!$L$9</f>
        <v>8.2125777570026245E-2</v>
      </c>
      <c r="D16" s="107">
        <f>'DATOS SOCIMI'!$L$9</f>
        <v>8.2125777570026245E-2</v>
      </c>
      <c r="E16" s="106">
        <f>'DATOS SOCIMI'!$L$9</f>
        <v>8.2125777570026245E-2</v>
      </c>
      <c r="F16" s="107">
        <f>'DATOS SOCIMI'!$L$9</f>
        <v>8.2125777570026245E-2</v>
      </c>
      <c r="G16" s="79"/>
      <c r="M16" s="93"/>
    </row>
    <row r="17" spans="2:14" x14ac:dyDescent="0.3">
      <c r="B17" s="86" t="s">
        <v>9</v>
      </c>
      <c r="C17" s="101">
        <v>7.0000000000000007E-2</v>
      </c>
      <c r="D17" s="103">
        <f>C17*D23</f>
        <v>6.6500000000000001E-4</v>
      </c>
      <c r="E17" s="106">
        <f>C17</f>
        <v>7.0000000000000007E-2</v>
      </c>
      <c r="F17" s="107">
        <f>E17</f>
        <v>7.0000000000000007E-2</v>
      </c>
      <c r="G17" s="94"/>
      <c r="M17" s="93"/>
    </row>
    <row r="18" spans="2:14" x14ac:dyDescent="0.3">
      <c r="B18" s="86" t="s">
        <v>11</v>
      </c>
      <c r="C18" s="101">
        <v>0.01</v>
      </c>
      <c r="D18" s="103">
        <f>C18*D24</f>
        <v>9.5000000000000005E-5</v>
      </c>
      <c r="E18" s="106">
        <f>C18</f>
        <v>0.01</v>
      </c>
      <c r="F18" s="107">
        <f t="shared" ref="F18:F19" si="0">E18</f>
        <v>0.01</v>
      </c>
      <c r="G18" s="94"/>
      <c r="H18" s="317" t="s">
        <v>63</v>
      </c>
      <c r="I18" s="320"/>
      <c r="J18" s="211"/>
      <c r="K18" s="320"/>
      <c r="L18" s="320"/>
      <c r="M18" s="149"/>
    </row>
    <row r="19" spans="2:14" x14ac:dyDescent="0.3">
      <c r="B19" s="86" t="s">
        <v>10</v>
      </c>
      <c r="C19" s="104">
        <v>3.2499999999999999E-3</v>
      </c>
      <c r="D19" s="105">
        <f>C19</f>
        <v>3.2499999999999999E-3</v>
      </c>
      <c r="E19" s="116">
        <f>C19</f>
        <v>3.2499999999999999E-3</v>
      </c>
      <c r="F19" s="105">
        <f t="shared" si="0"/>
        <v>3.2499999999999999E-3</v>
      </c>
      <c r="G19" s="157"/>
      <c r="H19" s="215"/>
      <c r="J19" s="79"/>
      <c r="M19" s="93"/>
    </row>
    <row r="20" spans="2:14" x14ac:dyDescent="0.3">
      <c r="B20" s="90" t="s">
        <v>132</v>
      </c>
      <c r="C20" s="113">
        <f>1-C25</f>
        <v>0.25</v>
      </c>
      <c r="D20" s="112">
        <f>1-D25</f>
        <v>0.25</v>
      </c>
      <c r="E20" s="113">
        <f>1-E25</f>
        <v>0.25</v>
      </c>
      <c r="F20" s="112">
        <f>1-F25</f>
        <v>0.25</v>
      </c>
      <c r="G20" s="94"/>
      <c r="H20" s="95" t="s">
        <v>134</v>
      </c>
      <c r="J20" s="559" t="s">
        <v>97</v>
      </c>
      <c r="K20" s="560"/>
      <c r="L20" s="555" t="s">
        <v>98</v>
      </c>
      <c r="M20" s="556"/>
    </row>
    <row r="21" spans="2:14" x14ac:dyDescent="0.3">
      <c r="B21" s="79"/>
      <c r="C21" s="109"/>
      <c r="D21" s="109"/>
      <c r="E21" s="79"/>
      <c r="F21" s="79"/>
      <c r="G21" s="79"/>
      <c r="H21" s="95" t="s">
        <v>133</v>
      </c>
      <c r="J21" s="117" t="s">
        <v>124</v>
      </c>
      <c r="K21" s="118" t="s">
        <v>130</v>
      </c>
      <c r="L21" s="117" t="s">
        <v>124</v>
      </c>
      <c r="M21" s="118" t="s">
        <v>130</v>
      </c>
    </row>
    <row r="22" spans="2:14" x14ac:dyDescent="0.3">
      <c r="B22" s="108" t="s">
        <v>131</v>
      </c>
      <c r="C22" s="84"/>
      <c r="D22" s="85"/>
      <c r="E22" s="84"/>
      <c r="F22" s="85"/>
      <c r="H22" s="79"/>
      <c r="J22" s="86"/>
      <c r="K22" s="87"/>
      <c r="L22" s="86"/>
      <c r="M22" s="87"/>
    </row>
    <row r="23" spans="2:14" x14ac:dyDescent="0.3">
      <c r="B23" s="86" t="s">
        <v>9</v>
      </c>
      <c r="C23" s="86"/>
      <c r="D23" s="107">
        <v>9.4999999999999998E-3</v>
      </c>
      <c r="E23" s="86"/>
      <c r="F23" s="87"/>
      <c r="H23" s="465" t="s">
        <v>174</v>
      </c>
      <c r="I23" s="466"/>
      <c r="J23" s="467">
        <f>SUM(J24:J25)</f>
        <v>668456.40565151721</v>
      </c>
      <c r="K23" s="468">
        <f t="shared" ref="K23:M23" si="1">SUM(K24:K25)</f>
        <v>648905.55408518063</v>
      </c>
      <c r="L23" s="469">
        <f t="shared" si="1"/>
        <v>665769.81507528643</v>
      </c>
      <c r="M23" s="468">
        <f t="shared" si="1"/>
        <v>695834.21399624436</v>
      </c>
    </row>
    <row r="24" spans="2:14" x14ac:dyDescent="0.3">
      <c r="B24" s="86" t="s">
        <v>11</v>
      </c>
      <c r="C24" s="86"/>
      <c r="D24" s="107">
        <v>9.4999999999999998E-3</v>
      </c>
      <c r="E24" s="86"/>
      <c r="F24" s="87"/>
      <c r="H24" s="84" t="s">
        <v>85</v>
      </c>
      <c r="I24" s="109"/>
      <c r="J24" s="130">
        <f>J9*$I$39</f>
        <v>446758.48707922816</v>
      </c>
      <c r="K24" s="128">
        <f>K9*$I$39</f>
        <v>433691.8027105236</v>
      </c>
      <c r="L24" s="127">
        <f>L9*$I$39</f>
        <v>444962.92175725568</v>
      </c>
      <c r="M24" s="128">
        <f>M9*$I$39</f>
        <v>465056.26705743629</v>
      </c>
    </row>
    <row r="25" spans="2:14" x14ac:dyDescent="0.3">
      <c r="B25" s="90" t="s">
        <v>132</v>
      </c>
      <c r="C25" s="114">
        <v>0.75</v>
      </c>
      <c r="D25" s="112">
        <f>C25</f>
        <v>0.75</v>
      </c>
      <c r="E25" s="113">
        <f>C25</f>
        <v>0.75</v>
      </c>
      <c r="F25" s="112">
        <f>C25</f>
        <v>0.75</v>
      </c>
      <c r="H25" s="90" t="s">
        <v>208</v>
      </c>
      <c r="I25" s="88"/>
      <c r="J25" s="131">
        <f>J14+J15</f>
        <v>221697.91857228911</v>
      </c>
      <c r="K25" s="137">
        <f>K14+K15</f>
        <v>215213.75137465709</v>
      </c>
      <c r="L25" s="129">
        <f>L14+L15</f>
        <v>220806.89331803072</v>
      </c>
      <c r="M25" s="137">
        <f>M14+M15</f>
        <v>230777.94693880802</v>
      </c>
    </row>
    <row r="26" spans="2:14" x14ac:dyDescent="0.3">
      <c r="G26" s="319"/>
      <c r="H26" s="79"/>
      <c r="I26" s="79"/>
      <c r="J26" s="79"/>
      <c r="K26" s="79"/>
      <c r="L26" s="79"/>
      <c r="M26" s="79"/>
    </row>
    <row r="27" spans="2:14" x14ac:dyDescent="0.3">
      <c r="B27" s="108" t="s">
        <v>44</v>
      </c>
      <c r="C27" s="557" t="s">
        <v>203</v>
      </c>
      <c r="D27" s="558"/>
      <c r="E27" s="354" t="s">
        <v>204</v>
      </c>
      <c r="F27" s="352" t="s">
        <v>205</v>
      </c>
      <c r="H27" s="79"/>
      <c r="I27" s="79"/>
      <c r="J27" s="79"/>
      <c r="K27" s="79"/>
      <c r="L27" s="79"/>
      <c r="M27" s="79"/>
    </row>
    <row r="28" spans="2:14" x14ac:dyDescent="0.3">
      <c r="B28" s="86"/>
      <c r="C28" s="97">
        <v>0</v>
      </c>
      <c r="D28" s="98">
        <v>6010.12</v>
      </c>
      <c r="E28" s="355">
        <v>24.040483999999999</v>
      </c>
      <c r="F28" s="136">
        <f>E28</f>
        <v>24.040483999999999</v>
      </c>
      <c r="H28" s="317" t="s">
        <v>209</v>
      </c>
      <c r="I28" s="320"/>
      <c r="J28" s="211"/>
      <c r="K28" s="320"/>
      <c r="L28" s="320"/>
      <c r="M28" s="149"/>
      <c r="N28" s="79"/>
    </row>
    <row r="29" spans="2:14" x14ac:dyDescent="0.3">
      <c r="B29" s="86"/>
      <c r="C29" s="97">
        <v>6010.13</v>
      </c>
      <c r="D29" s="98">
        <v>30050.61</v>
      </c>
      <c r="E29" s="326">
        <f>1.75/1000</f>
        <v>1.75E-3</v>
      </c>
      <c r="F29" s="136">
        <f>(D29-C29)*E29</f>
        <v>42.070839999999997</v>
      </c>
      <c r="G29" s="94"/>
      <c r="H29" s="79"/>
      <c r="I29" s="79"/>
      <c r="J29" s="93"/>
      <c r="K29" s="93"/>
      <c r="L29" s="93"/>
      <c r="M29" s="93"/>
      <c r="N29" s="93"/>
    </row>
    <row r="30" spans="2:14" x14ac:dyDescent="0.3">
      <c r="B30" s="86"/>
      <c r="C30" s="97">
        <v>30050.62</v>
      </c>
      <c r="D30" s="98">
        <v>60101.21</v>
      </c>
      <c r="E30" s="326">
        <f>1.25/1000</f>
        <v>1.25E-3</v>
      </c>
      <c r="F30" s="136">
        <f t="shared" ref="F30:F32" si="2">(D30-C30)*E30</f>
        <v>37.5632375</v>
      </c>
      <c r="H30" s="216" t="s">
        <v>69</v>
      </c>
      <c r="I30" s="217"/>
      <c r="J30" s="148">
        <v>0.25</v>
      </c>
      <c r="K30" s="147">
        <v>0</v>
      </c>
      <c r="L30" s="148">
        <v>0.25</v>
      </c>
      <c r="M30" s="147">
        <v>0</v>
      </c>
      <c r="N30" s="93"/>
    </row>
    <row r="31" spans="2:14" x14ac:dyDescent="0.3">
      <c r="B31" s="86"/>
      <c r="C31" s="97">
        <v>60101.22</v>
      </c>
      <c r="D31" s="98">
        <v>150253.03</v>
      </c>
      <c r="E31" s="326">
        <f>0.75/1000</f>
        <v>7.5000000000000002E-4</v>
      </c>
      <c r="F31" s="136">
        <f t="shared" si="2"/>
        <v>67.613857499999995</v>
      </c>
      <c r="G31" s="79"/>
      <c r="H31" s="79"/>
      <c r="I31" s="79"/>
      <c r="J31" s="93"/>
      <c r="K31" s="93"/>
      <c r="L31" s="93"/>
      <c r="M31" s="93"/>
      <c r="N31" s="93"/>
    </row>
    <row r="32" spans="2:14" x14ac:dyDescent="0.3">
      <c r="B32" s="142" t="s">
        <v>145</v>
      </c>
      <c r="C32" s="97">
        <v>150253.04</v>
      </c>
      <c r="D32" s="98">
        <v>601012.1</v>
      </c>
      <c r="E32" s="326">
        <f>0.3/1000</f>
        <v>2.9999999999999997E-4</v>
      </c>
      <c r="F32" s="136">
        <f t="shared" si="2"/>
        <v>135.22771799999998</v>
      </c>
      <c r="G32" s="79"/>
      <c r="N32" s="93"/>
    </row>
    <row r="33" spans="2:14" x14ac:dyDescent="0.3">
      <c r="B33" s="356">
        <v>2181.6739389999998</v>
      </c>
      <c r="C33" s="131">
        <v>601012.1</v>
      </c>
      <c r="D33" s="132" t="s">
        <v>12</v>
      </c>
      <c r="E33" s="140">
        <f>0.2/1000</f>
        <v>2.0000000000000001E-4</v>
      </c>
      <c r="F33" s="132">
        <f>(('ANÁLISIS TÉCNICO Y COMERCIAL'!G25*'ANÁLISIS TÉCNICO Y COMERCIAL'!K41)-C33)*E33</f>
        <v>2326.0056600000007</v>
      </c>
      <c r="G33" s="79"/>
      <c r="N33" s="93"/>
    </row>
    <row r="34" spans="2:14" x14ac:dyDescent="0.3">
      <c r="C34" s="319"/>
      <c r="D34" s="319"/>
      <c r="E34" s="513"/>
      <c r="F34" s="515"/>
      <c r="G34" s="94"/>
      <c r="H34" s="317" t="s">
        <v>66</v>
      </c>
      <c r="I34" s="320"/>
      <c r="J34" s="320"/>
      <c r="K34" s="320"/>
      <c r="L34" s="211"/>
      <c r="M34" s="211"/>
      <c r="N34" s="93"/>
    </row>
    <row r="35" spans="2:14" x14ac:dyDescent="0.3">
      <c r="D35" s="319"/>
      <c r="G35" s="94"/>
      <c r="L35" s="79"/>
      <c r="M35" s="79"/>
      <c r="N35" s="93"/>
    </row>
    <row r="36" spans="2:14" x14ac:dyDescent="0.3">
      <c r="B36" s="317" t="s">
        <v>13</v>
      </c>
      <c r="C36" s="211"/>
      <c r="D36" s="318"/>
      <c r="E36" s="318"/>
      <c r="F36" s="153" t="s">
        <v>142</v>
      </c>
      <c r="G36" s="94"/>
      <c r="H36" s="108" t="s">
        <v>67</v>
      </c>
      <c r="I36" s="358">
        <v>1.4E-2</v>
      </c>
      <c r="J36" s="79"/>
      <c r="L36" s="79"/>
      <c r="M36" s="79"/>
      <c r="N36" s="93"/>
    </row>
    <row r="37" spans="2:14" x14ac:dyDescent="0.3">
      <c r="C37" s="79"/>
      <c r="D37" s="304"/>
      <c r="E37" s="304"/>
      <c r="G37" s="94"/>
      <c r="H37" s="326" t="s">
        <v>68</v>
      </c>
      <c r="I37" s="359">
        <f>'Rentabilidad IBEX'!I4</f>
        <v>3.1765088283939535E-2</v>
      </c>
      <c r="L37" s="79"/>
      <c r="M37" s="79"/>
      <c r="N37" s="93"/>
    </row>
    <row r="38" spans="2:14" x14ac:dyDescent="0.3">
      <c r="B38" s="95" t="s">
        <v>134</v>
      </c>
      <c r="C38" s="559" t="s">
        <v>97</v>
      </c>
      <c r="D38" s="560"/>
      <c r="E38" s="555" t="s">
        <v>98</v>
      </c>
      <c r="F38" s="556"/>
      <c r="G38" s="94"/>
      <c r="H38" s="326" t="s">
        <v>200</v>
      </c>
      <c r="I38" s="327">
        <f>'Cálculo Betas'!L13</f>
        <v>0.42195921632838784</v>
      </c>
      <c r="L38" s="79"/>
      <c r="M38" s="79"/>
      <c r="N38" s="93"/>
    </row>
    <row r="39" spans="2:14" ht="18" x14ac:dyDescent="0.35">
      <c r="B39" s="95" t="s">
        <v>133</v>
      </c>
      <c r="C39" s="117" t="s">
        <v>124</v>
      </c>
      <c r="D39" s="118" t="s">
        <v>130</v>
      </c>
      <c r="E39" s="117" t="s">
        <v>124</v>
      </c>
      <c r="F39" s="118" t="s">
        <v>130</v>
      </c>
      <c r="G39" s="94"/>
      <c r="H39" s="328" t="s">
        <v>201</v>
      </c>
      <c r="I39" s="329">
        <f>I36+I38*(I37-I36)</f>
        <v>2.149614273029575E-2</v>
      </c>
      <c r="L39" s="79"/>
      <c r="M39" s="79"/>
      <c r="N39" s="93"/>
    </row>
    <row r="40" spans="2:14" x14ac:dyDescent="0.3">
      <c r="B40" s="79"/>
      <c r="C40" s="512"/>
      <c r="D40" s="514"/>
      <c r="E40" s="86"/>
      <c r="F40" s="87"/>
      <c r="G40" s="94"/>
      <c r="H40" s="326" t="s">
        <v>262</v>
      </c>
      <c r="I40" s="107">
        <f>I9</f>
        <v>0.80215629900679564</v>
      </c>
      <c r="L40" s="79"/>
      <c r="M40" s="79"/>
      <c r="N40" s="93"/>
    </row>
    <row r="41" spans="2:14" x14ac:dyDescent="0.3">
      <c r="B41" s="108" t="s">
        <v>87</v>
      </c>
      <c r="C41" s="84"/>
      <c r="D41" s="85"/>
      <c r="E41" s="84"/>
      <c r="F41" s="85"/>
      <c r="G41" s="94"/>
      <c r="H41" s="326" t="s">
        <v>261</v>
      </c>
      <c r="I41" s="107">
        <f>I10</f>
        <v>0.19784370099320436</v>
      </c>
      <c r="L41" s="79"/>
      <c r="M41" s="79"/>
      <c r="N41" s="93"/>
    </row>
    <row r="42" spans="2:14" x14ac:dyDescent="0.3">
      <c r="B42" s="86" t="str">
        <f>B9</f>
        <v>Precio de adquisición del inmueble</v>
      </c>
      <c r="C42" s="97">
        <f>C9</f>
        <v>20000000</v>
      </c>
      <c r="D42" s="98">
        <f>D9</f>
        <v>20000000</v>
      </c>
      <c r="E42" s="97">
        <f>E9</f>
        <v>20000000</v>
      </c>
      <c r="F42" s="98">
        <v>20000000</v>
      </c>
      <c r="G42" s="94"/>
      <c r="H42" s="330" t="s">
        <v>70</v>
      </c>
      <c r="I42" s="331">
        <f>I15</f>
        <v>2.9000000000000001E-2</v>
      </c>
      <c r="J42" s="79"/>
      <c r="L42" s="79"/>
      <c r="M42" s="79"/>
      <c r="N42" s="93"/>
    </row>
    <row r="43" spans="2:14" x14ac:dyDescent="0.3">
      <c r="B43" s="86" t="str">
        <f>B10</f>
        <v>Rehabilitación y/o implantación</v>
      </c>
      <c r="C43" s="134">
        <f>C10*('ANÁLISIS TÉCNICO Y COMERCIAL'!$G$25+'ANÁLISIS TÉCNICO Y COMERCIAL'!$D$21)</f>
        <v>3228110.892</v>
      </c>
      <c r="D43" s="96">
        <f>D10*('ANÁLISIS TÉCNICO Y COMERCIAL'!$G$25+'ANÁLISIS TÉCNICO Y COMERCIAL'!$D$21)</f>
        <v>3228110.892</v>
      </c>
      <c r="E43" s="134">
        <f>E10*('ANÁLISIS TÉCNICO Y COMERCIAL'!$G$25+'ANÁLISIS TÉCNICO Y COMERCIAL'!$D$21)</f>
        <v>2718054.0000000005</v>
      </c>
      <c r="F43" s="136">
        <f>F10*('ANÁLISIS TÉCNICO Y COMERCIAL'!$G$25+'ANÁLISIS TÉCNICO Y COMERCIAL'!$D$21)</f>
        <v>2718054.0000000005</v>
      </c>
      <c r="G43" s="94"/>
      <c r="J43" s="79"/>
      <c r="L43" s="79"/>
      <c r="M43" s="79"/>
      <c r="N43" s="93"/>
    </row>
    <row r="44" spans="2:14" x14ac:dyDescent="0.3">
      <c r="B44" s="86" t="str">
        <f>B11</f>
        <v>Permisos y licencias</v>
      </c>
      <c r="C44" s="134">
        <f>C9*C11</f>
        <v>200000</v>
      </c>
      <c r="D44" s="136">
        <f>D9*D11</f>
        <v>200000</v>
      </c>
      <c r="E44" s="134">
        <f>E9*E11</f>
        <v>200000</v>
      </c>
      <c r="F44" s="136">
        <f>F9*F11</f>
        <v>200000</v>
      </c>
      <c r="G44" s="94"/>
      <c r="H44" s="95" t="s">
        <v>134</v>
      </c>
      <c r="J44" s="559" t="s">
        <v>97</v>
      </c>
      <c r="K44" s="560"/>
      <c r="L44" s="555" t="s">
        <v>98</v>
      </c>
      <c r="M44" s="556"/>
      <c r="N44" s="93"/>
    </row>
    <row r="45" spans="2:14" x14ac:dyDescent="0.3">
      <c r="B45" s="86" t="str">
        <f>B12</f>
        <v xml:space="preserve">Mobiliario </v>
      </c>
      <c r="C45" s="97">
        <f>C12*'ANÁLISIS TÉCNICO Y COMERCIAL'!$I$13</f>
        <v>0</v>
      </c>
      <c r="D45" s="93">
        <f>D12*'ANÁLISIS TÉCNICO Y COMERCIAL'!$I$13</f>
        <v>0</v>
      </c>
      <c r="E45" s="134">
        <f>E12*'ANÁLISIS TÉCNICO Y COMERCIAL'!$I$25</f>
        <v>0</v>
      </c>
      <c r="F45" s="136">
        <f>F12*'ANÁLISIS TÉCNICO Y COMERCIAL'!$I$25</f>
        <v>338271.25</v>
      </c>
      <c r="G45" s="94"/>
      <c r="H45" s="95" t="s">
        <v>133</v>
      </c>
      <c r="J45" s="117" t="s">
        <v>124</v>
      </c>
      <c r="K45" s="118" t="s">
        <v>130</v>
      </c>
      <c r="L45" s="117" t="s">
        <v>124</v>
      </c>
      <c r="M45" s="118" t="s">
        <v>130</v>
      </c>
      <c r="N45" s="93"/>
    </row>
    <row r="46" spans="2:14" x14ac:dyDescent="0.3">
      <c r="B46" s="140" t="str">
        <f>B13</f>
        <v xml:space="preserve">AV &amp; Datos </v>
      </c>
      <c r="C46" s="131">
        <f>C13*'ANÁLISIS TÉCNICO Y COMERCIAL'!$G$25</f>
        <v>0</v>
      </c>
      <c r="D46" s="129">
        <f>D13*'ANÁLISIS TÉCNICO Y COMERCIAL'!$G$25</f>
        <v>0</v>
      </c>
      <c r="E46" s="131">
        <f>E13*'ANÁLISIS TÉCNICO Y COMERCIAL'!$I$25</f>
        <v>405925.5</v>
      </c>
      <c r="F46" s="137">
        <f>F13*'ANÁLISIS TÉCNICO Y COMERCIAL'!$I$25</f>
        <v>405925.5</v>
      </c>
      <c r="G46" s="94"/>
      <c r="J46" s="90"/>
      <c r="K46" s="89"/>
      <c r="L46" s="90"/>
      <c r="M46" s="89"/>
      <c r="N46" s="93"/>
    </row>
    <row r="47" spans="2:14" x14ac:dyDescent="0.3">
      <c r="B47" s="141" t="s">
        <v>144</v>
      </c>
      <c r="C47" s="97">
        <f>SUM(C42:C46)</f>
        <v>23428110.892000001</v>
      </c>
      <c r="D47" s="143">
        <f t="shared" ref="D47:E47" si="3">SUM(D42:D46)</f>
        <v>23428110.892000001</v>
      </c>
      <c r="E47" s="97">
        <f t="shared" si="3"/>
        <v>23323979.5</v>
      </c>
      <c r="F47" s="143">
        <f>SUM(F42:F46)</f>
        <v>23662250.75</v>
      </c>
      <c r="G47" s="94"/>
      <c r="H47" s="460" t="s">
        <v>71</v>
      </c>
      <c r="I47" s="461"/>
      <c r="J47" s="462">
        <f>$I$39*$I$40+(1-J30)*$I$42*$I$41</f>
        <v>2.1546366792058069E-2</v>
      </c>
      <c r="K47" s="463">
        <f>$I$39*$I$40+(1-K30)*$I$42*$I$41</f>
        <v>2.2980733624258801E-2</v>
      </c>
      <c r="L47" s="462">
        <f>$I$39*$I$40+(1-L30)*$I$42*$I$41</f>
        <v>2.1546366792058069E-2</v>
      </c>
      <c r="M47" s="464">
        <f>$I$39*$I$40+(1-M30)*$I$42*$I$41</f>
        <v>2.2980733624258801E-2</v>
      </c>
      <c r="N47" s="93"/>
    </row>
    <row r="48" spans="2:14" x14ac:dyDescent="0.3">
      <c r="B48" s="108" t="s">
        <v>8</v>
      </c>
      <c r="C48" s="84"/>
      <c r="D48" s="85"/>
      <c r="E48" s="84"/>
      <c r="F48" s="85"/>
      <c r="G48" s="94"/>
      <c r="H48" s="90" t="s">
        <v>72</v>
      </c>
      <c r="I48" s="89"/>
      <c r="J48" s="212">
        <f>J47-$I$36</f>
        <v>7.546366792058069E-3</v>
      </c>
      <c r="K48" s="213">
        <f>K47-$I$36</f>
        <v>8.9807336242588003E-3</v>
      </c>
      <c r="L48" s="212">
        <f>L47-$I$36</f>
        <v>7.546366792058069E-3</v>
      </c>
      <c r="M48" s="214">
        <f>M47-$I$36</f>
        <v>8.9807336242588003E-3</v>
      </c>
    </row>
    <row r="49" spans="2:14" x14ac:dyDescent="0.3">
      <c r="B49" s="86" t="str">
        <f>B16</f>
        <v>Costes de gestión (compra inmueble)</v>
      </c>
      <c r="C49" s="97">
        <f>$C$16*C42</f>
        <v>1642515.5514005248</v>
      </c>
      <c r="D49" s="98">
        <f t="shared" ref="D49:F49" si="4">$C$16*D42</f>
        <v>1642515.5514005248</v>
      </c>
      <c r="E49" s="97">
        <f t="shared" si="4"/>
        <v>1642515.5514005248</v>
      </c>
      <c r="F49" s="98">
        <f t="shared" si="4"/>
        <v>1642515.5514005248</v>
      </c>
      <c r="G49" s="94"/>
    </row>
    <row r="50" spans="2:14" x14ac:dyDescent="0.3">
      <c r="B50" s="86" t="s">
        <v>9</v>
      </c>
      <c r="C50" s="134">
        <f>C17*C42</f>
        <v>1400000.0000000002</v>
      </c>
      <c r="D50" s="96">
        <f>D17*D9</f>
        <v>13300</v>
      </c>
      <c r="E50" s="134">
        <f>E17*E9</f>
        <v>1400000.0000000002</v>
      </c>
      <c r="F50" s="136">
        <f>F17*F9</f>
        <v>1400000.0000000002</v>
      </c>
      <c r="G50" s="94"/>
    </row>
    <row r="51" spans="2:14" x14ac:dyDescent="0.3">
      <c r="B51" s="86" t="s">
        <v>11</v>
      </c>
      <c r="C51" s="134">
        <f>C42*C18</f>
        <v>200000</v>
      </c>
      <c r="D51" s="96">
        <f>D9*D18</f>
        <v>1900</v>
      </c>
      <c r="E51" s="134">
        <f>E9*E18</f>
        <v>200000</v>
      </c>
      <c r="F51" s="136">
        <f>F9*F18</f>
        <v>200000</v>
      </c>
      <c r="G51" s="94"/>
      <c r="H51" s="317" t="s">
        <v>74</v>
      </c>
      <c r="I51" s="320"/>
      <c r="J51" s="320"/>
      <c r="K51" s="320"/>
      <c r="L51" s="320"/>
      <c r="M51" s="211"/>
      <c r="N51" s="79"/>
    </row>
    <row r="52" spans="2:14" x14ac:dyDescent="0.3">
      <c r="B52" s="86" t="s">
        <v>10</v>
      </c>
      <c r="C52" s="134">
        <f>C42*C19</f>
        <v>65000</v>
      </c>
      <c r="D52" s="96">
        <f>D9*D19</f>
        <v>65000</v>
      </c>
      <c r="E52" s="134">
        <f>E9*E19</f>
        <v>65000</v>
      </c>
      <c r="F52" s="136">
        <f>F9*F19</f>
        <v>65000</v>
      </c>
      <c r="G52" s="94"/>
      <c r="N52" s="79"/>
    </row>
    <row r="53" spans="2:14" x14ac:dyDescent="0.3">
      <c r="B53" s="90" t="s">
        <v>132</v>
      </c>
      <c r="C53" s="131">
        <f>$B$33*C20</f>
        <v>545.41848474999995</v>
      </c>
      <c r="D53" s="129">
        <f>$B$33*D20</f>
        <v>545.41848474999995</v>
      </c>
      <c r="E53" s="131">
        <f>$B$33*E20</f>
        <v>545.41848474999995</v>
      </c>
      <c r="F53" s="137">
        <f>$B$33*F20</f>
        <v>545.41848474999995</v>
      </c>
      <c r="G53" s="94"/>
      <c r="H53" s="95" t="s">
        <v>134</v>
      </c>
      <c r="J53" s="221" t="s">
        <v>97</v>
      </c>
      <c r="K53" s="222"/>
      <c r="L53" s="223" t="s">
        <v>98</v>
      </c>
      <c r="M53" s="224"/>
      <c r="N53" s="79"/>
    </row>
    <row r="54" spans="2:14" x14ac:dyDescent="0.3">
      <c r="B54" s="144" t="s">
        <v>146</v>
      </c>
      <c r="C54" s="130">
        <f>SUM(C49:C53)</f>
        <v>3308060.9698852752</v>
      </c>
      <c r="D54" s="127">
        <f t="shared" ref="D54:F54" si="5">SUM(D49:D53)</f>
        <v>1723260.9698852748</v>
      </c>
      <c r="E54" s="130">
        <f t="shared" si="5"/>
        <v>3308060.9698852752</v>
      </c>
      <c r="F54" s="128">
        <f t="shared" si="5"/>
        <v>3308060.9698852752</v>
      </c>
      <c r="G54" s="94"/>
      <c r="H54" s="95" t="s">
        <v>133</v>
      </c>
      <c r="J54" s="117" t="s">
        <v>124</v>
      </c>
      <c r="K54" s="118" t="s">
        <v>130</v>
      </c>
      <c r="L54" s="117" t="s">
        <v>124</v>
      </c>
      <c r="M54" s="118" t="s">
        <v>130</v>
      </c>
      <c r="N54" s="79"/>
    </row>
    <row r="55" spans="2:14" x14ac:dyDescent="0.3">
      <c r="B55" s="145" t="s">
        <v>147</v>
      </c>
      <c r="C55" s="97">
        <f>C54*(1-J30)</f>
        <v>2481045.7274139565</v>
      </c>
      <c r="D55" s="93">
        <f>D54*(1-K30)</f>
        <v>1723260.9698852748</v>
      </c>
      <c r="E55" s="97">
        <f>E54*(1-L30)</f>
        <v>2481045.7274139565</v>
      </c>
      <c r="F55" s="98">
        <f>F54*(1-M30)</f>
        <v>3308060.9698852752</v>
      </c>
      <c r="G55" s="94"/>
      <c r="H55" s="79"/>
      <c r="J55" s="90"/>
      <c r="K55" s="89"/>
      <c r="L55" s="90"/>
      <c r="M55" s="89"/>
      <c r="N55" s="79"/>
    </row>
    <row r="56" spans="2:14" x14ac:dyDescent="0.3">
      <c r="B56" s="145" t="s">
        <v>150</v>
      </c>
      <c r="C56" s="97">
        <v>0</v>
      </c>
      <c r="D56" s="98">
        <v>0</v>
      </c>
      <c r="E56" s="97">
        <v>0</v>
      </c>
      <c r="F56" s="98">
        <v>0</v>
      </c>
      <c r="G56" s="94"/>
      <c r="H56" s="470" t="s">
        <v>76</v>
      </c>
      <c r="I56" s="471" t="s">
        <v>75</v>
      </c>
      <c r="J56" s="472">
        <f>J57/$I$57+J58/$I$58+J59/$I$59</f>
        <v>468562.21784</v>
      </c>
      <c r="K56" s="474">
        <f>K57/$I$57+K58/$I$58+K59/$I$59</f>
        <v>468562.21784</v>
      </c>
      <c r="L56" s="472">
        <f>L57/$I$57+L58/$I$58+L59/$I$59</f>
        <v>498953.63</v>
      </c>
      <c r="M56" s="473">
        <f>M57/$I$57+M58/$I$58+M59/$I$59</f>
        <v>532780.755</v>
      </c>
    </row>
    <row r="57" spans="2:14" x14ac:dyDescent="0.3">
      <c r="B57" s="146" t="s">
        <v>148</v>
      </c>
      <c r="C57" s="131">
        <v>0</v>
      </c>
      <c r="D57" s="137">
        <v>0</v>
      </c>
      <c r="E57" s="131">
        <v>0</v>
      </c>
      <c r="F57" s="137">
        <v>0</v>
      </c>
      <c r="G57" s="94"/>
      <c r="H57" s="333" t="s">
        <v>181</v>
      </c>
      <c r="I57" s="457">
        <v>50</v>
      </c>
      <c r="J57" s="130">
        <f>SUM(C42:C44)</f>
        <v>23428110.892000001</v>
      </c>
      <c r="K57" s="128">
        <f t="shared" ref="K57:M57" si="6">SUM(D42:D44)</f>
        <v>23428110.892000001</v>
      </c>
      <c r="L57" s="130">
        <f t="shared" si="6"/>
        <v>22918054</v>
      </c>
      <c r="M57" s="128">
        <f t="shared" si="6"/>
        <v>22918054</v>
      </c>
    </row>
    <row r="58" spans="2:14" x14ac:dyDescent="0.3">
      <c r="B58" s="144" t="s">
        <v>149</v>
      </c>
      <c r="C58" s="84"/>
      <c r="D58" s="85"/>
      <c r="E58" s="109"/>
      <c r="F58" s="128"/>
      <c r="G58" s="94"/>
      <c r="H58" s="326" t="s">
        <v>179</v>
      </c>
      <c r="I58" s="458">
        <v>10</v>
      </c>
      <c r="J58" s="97">
        <f t="shared" ref="J58:M59" si="7">C45</f>
        <v>0</v>
      </c>
      <c r="K58" s="98">
        <f t="shared" si="7"/>
        <v>0</v>
      </c>
      <c r="L58" s="97">
        <f t="shared" si="7"/>
        <v>0</v>
      </c>
      <c r="M58" s="98">
        <f t="shared" si="7"/>
        <v>338271.25</v>
      </c>
    </row>
    <row r="59" spans="2:14" x14ac:dyDescent="0.3">
      <c r="B59" s="448" t="s">
        <v>264</v>
      </c>
      <c r="C59" s="449">
        <f>C47+C55+C56-C57</f>
        <v>25909156.619413957</v>
      </c>
      <c r="D59" s="450">
        <f>D47+D55+D56-D57</f>
        <v>25151371.861885276</v>
      </c>
      <c r="E59" s="451">
        <f t="shared" ref="E59" si="8">E47+E55+E56-E57</f>
        <v>25805025.227413956</v>
      </c>
      <c r="F59" s="450">
        <f>F47+F55+F56-F57</f>
        <v>26970311.719885275</v>
      </c>
      <c r="G59" s="94"/>
      <c r="H59" s="140" t="s">
        <v>180</v>
      </c>
      <c r="I59" s="459">
        <v>10</v>
      </c>
      <c r="J59" s="131">
        <f t="shared" si="7"/>
        <v>0</v>
      </c>
      <c r="K59" s="137">
        <f t="shared" si="7"/>
        <v>0</v>
      </c>
      <c r="L59" s="131">
        <f t="shared" si="7"/>
        <v>405925.5</v>
      </c>
      <c r="M59" s="137">
        <f t="shared" si="7"/>
        <v>405925.5</v>
      </c>
    </row>
    <row r="60" spans="2:14" x14ac:dyDescent="0.3">
      <c r="C60" s="342"/>
      <c r="E60" s="319"/>
      <c r="G60" s="94"/>
    </row>
    <row r="61" spans="2:14" x14ac:dyDescent="0.3">
      <c r="G61" s="94"/>
      <c r="J61" s="319"/>
      <c r="K61" s="319"/>
      <c r="L61" s="319"/>
      <c r="M61" s="319"/>
    </row>
    <row r="62" spans="2:14" x14ac:dyDescent="0.3">
      <c r="G62" s="94"/>
    </row>
    <row r="63" spans="2:14" x14ac:dyDescent="0.3">
      <c r="B63" s="317" t="s">
        <v>210</v>
      </c>
      <c r="C63" s="320"/>
      <c r="D63" s="320"/>
      <c r="E63" s="320"/>
      <c r="F63" s="211"/>
      <c r="G63" s="94"/>
      <c r="H63" s="317" t="s">
        <v>269</v>
      </c>
      <c r="I63" s="320"/>
      <c r="J63" s="320"/>
      <c r="K63" s="320"/>
      <c r="L63" s="211"/>
    </row>
    <row r="64" spans="2:14" x14ac:dyDescent="0.3">
      <c r="B64" s="82"/>
      <c r="C64" s="82"/>
      <c r="D64" s="82"/>
      <c r="E64" s="82"/>
      <c r="F64" s="334"/>
      <c r="G64" s="83"/>
      <c r="H64" s="82"/>
      <c r="I64" s="82"/>
      <c r="J64" s="82"/>
      <c r="K64" s="82"/>
      <c r="L64" s="334"/>
    </row>
    <row r="65" spans="2:14" x14ac:dyDescent="0.3">
      <c r="B65" s="95" t="s">
        <v>134</v>
      </c>
      <c r="C65" s="559" t="s">
        <v>97</v>
      </c>
      <c r="D65" s="560"/>
      <c r="E65" s="555" t="s">
        <v>98</v>
      </c>
      <c r="F65" s="556"/>
      <c r="H65" s="95" t="s">
        <v>134</v>
      </c>
      <c r="I65" s="559" t="s">
        <v>97</v>
      </c>
      <c r="J65" s="560"/>
      <c r="K65" s="555" t="s">
        <v>98</v>
      </c>
      <c r="L65" s="556"/>
    </row>
    <row r="66" spans="2:14" x14ac:dyDescent="0.3">
      <c r="B66" s="95" t="s">
        <v>133</v>
      </c>
      <c r="C66" s="117" t="s">
        <v>124</v>
      </c>
      <c r="D66" s="118" t="s">
        <v>130</v>
      </c>
      <c r="E66" s="117" t="s">
        <v>124</v>
      </c>
      <c r="F66" s="118" t="s">
        <v>130</v>
      </c>
      <c r="H66" s="95" t="s">
        <v>133</v>
      </c>
      <c r="I66" s="117" t="s">
        <v>124</v>
      </c>
      <c r="J66" s="118" t="s">
        <v>130</v>
      </c>
      <c r="K66" s="117" t="s">
        <v>124</v>
      </c>
      <c r="L66" s="118" t="s">
        <v>130</v>
      </c>
      <c r="M66" s="79"/>
      <c r="N66" s="93"/>
    </row>
    <row r="67" spans="2:14" x14ac:dyDescent="0.3">
      <c r="B67" s="79"/>
      <c r="C67" s="90"/>
      <c r="D67" s="89"/>
      <c r="E67" s="90"/>
      <c r="F67" s="89"/>
      <c r="H67" s="79"/>
      <c r="I67" s="90"/>
      <c r="J67" s="89"/>
      <c r="K67" s="90"/>
      <c r="L67" s="89"/>
      <c r="M67" s="79"/>
      <c r="N67" s="93"/>
    </row>
    <row r="68" spans="2:14" x14ac:dyDescent="0.3">
      <c r="B68" s="84" t="s">
        <v>187</v>
      </c>
      <c r="C68" s="130">
        <f>J57+J59</f>
        <v>23428110.892000001</v>
      </c>
      <c r="D68" s="128">
        <f>K57+K59</f>
        <v>23428110.892000001</v>
      </c>
      <c r="E68" s="127">
        <f>L57+L59</f>
        <v>23323979.5</v>
      </c>
      <c r="F68" s="128">
        <f>M57+M59</f>
        <v>23323979.5</v>
      </c>
      <c r="H68" s="84" t="s">
        <v>273</v>
      </c>
      <c r="I68" s="130"/>
      <c r="J68" s="128">
        <f>N144</f>
        <v>259367.61832998408</v>
      </c>
      <c r="K68" s="127"/>
      <c r="L68" s="128">
        <f>N184</f>
        <v>205335.76691606024</v>
      </c>
      <c r="M68" s="79"/>
      <c r="N68" s="93"/>
    </row>
    <row r="69" spans="2:14" x14ac:dyDescent="0.3">
      <c r="B69" s="90" t="s">
        <v>188</v>
      </c>
      <c r="C69" s="131">
        <f>J58</f>
        <v>0</v>
      </c>
      <c r="D69" s="137">
        <f>K58</f>
        <v>0</v>
      </c>
      <c r="E69" s="129">
        <f>L58</f>
        <v>0</v>
      </c>
      <c r="F69" s="137">
        <f>M58</f>
        <v>338271.25</v>
      </c>
      <c r="H69" s="90" t="s">
        <v>270</v>
      </c>
      <c r="I69" s="131"/>
      <c r="J69" s="112">
        <v>0</v>
      </c>
      <c r="K69" s="129"/>
      <c r="L69" s="112">
        <v>0</v>
      </c>
      <c r="M69" s="79"/>
      <c r="N69" s="93"/>
    </row>
    <row r="70" spans="2:14" x14ac:dyDescent="0.3">
      <c r="M70" s="79"/>
      <c r="N70" s="93"/>
    </row>
    <row r="71" spans="2:14" x14ac:dyDescent="0.3">
      <c r="B71" s="108" t="s">
        <v>260</v>
      </c>
      <c r="C71" s="491">
        <f>(C68*(1+(((1+'ANÁLISIS TÉCNICO Y COMERCIAL'!$C$45)^2)-1))*(1+'ANÁLISIS TÉCNICO Y COMERCIAL'!$D$45)+(C69*(1+(((1+'ANÁLISIS TÉCNICO Y COMERCIAL'!$C$67)^2)-1)))*(1+'ANÁLISIS TÉCNICO Y COMERCIAL'!$D$67))</f>
        <v>28220259.519220378</v>
      </c>
      <c r="D71" s="492"/>
      <c r="E71" s="130">
        <f>(E68*(1+(((1+'ANÁLISIS TÉCNICO Y COMERCIAL'!$C$55)^2)-1))*(1+'ANÁLISIS TÉCNICO Y COMERCIAL'!$D$55)+(E69*(1+(((1+'ANÁLISIS TÉCNICO Y COMERCIAL'!$C$67)^2)-1)))*(1+'ANÁLISIS TÉCNICO Y COMERCIAL'!$D$67))</f>
        <v>26616535.305594429</v>
      </c>
      <c r="F71" s="128"/>
      <c r="G71" s="93"/>
      <c r="H71" s="475" t="s">
        <v>271</v>
      </c>
      <c r="I71" s="472"/>
      <c r="J71" s="502">
        <f>(J68*(1+J69))/(K47-J69)</f>
        <v>11286307.154972276</v>
      </c>
      <c r="K71" s="503"/>
      <c r="L71" s="504">
        <f>(L68*(1+L69))/(M47-L69)</f>
        <v>8935126.7141143307</v>
      </c>
      <c r="M71" s="79"/>
      <c r="N71" s="93"/>
    </row>
    <row r="72" spans="2:14" x14ac:dyDescent="0.3">
      <c r="B72" s="90" t="s">
        <v>190</v>
      </c>
      <c r="C72" s="493">
        <f>C71-J56</f>
        <v>27751697.301380377</v>
      </c>
      <c r="D72" s="494"/>
      <c r="E72" s="131">
        <f>E71-L56</f>
        <v>26117581.67559443</v>
      </c>
      <c r="F72" s="137"/>
      <c r="H72" s="109"/>
      <c r="I72" s="501"/>
      <c r="J72" s="499"/>
      <c r="K72" s="127"/>
      <c r="L72" s="93"/>
      <c r="M72" s="79"/>
      <c r="N72" s="93"/>
    </row>
    <row r="73" spans="2:14" x14ac:dyDescent="0.3">
      <c r="B73" s="84" t="s">
        <v>86</v>
      </c>
      <c r="C73" s="491">
        <f>'ANÁLISIS TÉCNICO Y COMERCIAL'!$G$26*E90</f>
        <v>18091818.381135315</v>
      </c>
      <c r="D73" s="263"/>
      <c r="E73" s="486">
        <f>'ANÁLISIS TÉCNICO Y COMERCIAL'!$G$26*K90</f>
        <v>13868865.796994999</v>
      </c>
      <c r="F73" s="85"/>
      <c r="G73" s="93"/>
      <c r="H73" s="333" t="s">
        <v>274</v>
      </c>
      <c r="J73" s="505">
        <v>1</v>
      </c>
      <c r="K73" s="499"/>
      <c r="L73" s="505">
        <v>1</v>
      </c>
      <c r="M73" s="79"/>
      <c r="N73" s="93"/>
    </row>
    <row r="74" spans="2:14" x14ac:dyDescent="0.3">
      <c r="B74" s="475" t="s">
        <v>272</v>
      </c>
      <c r="C74" s="487">
        <f>IF((C73-C72)&lt;0,C73,C73-((C73-C72)*H30))</f>
        <v>18091818.381135315</v>
      </c>
      <c r="D74" s="495"/>
      <c r="E74" s="487">
        <f>IF((E73-E72)&lt;0,E73,E73-((E73-E72)*J30))</f>
        <v>13868865.796994999</v>
      </c>
      <c r="F74" s="488"/>
      <c r="H74" s="140" t="s">
        <v>275</v>
      </c>
      <c r="J74" s="506"/>
      <c r="K74" s="500"/>
      <c r="L74" s="506"/>
    </row>
    <row r="75" spans="2:14" x14ac:dyDescent="0.3">
      <c r="H75" s="79"/>
      <c r="I75" s="79"/>
      <c r="J75" s="79"/>
      <c r="K75" s="79"/>
      <c r="L75" s="79"/>
    </row>
    <row r="76" spans="2:14" x14ac:dyDescent="0.3">
      <c r="B76" s="108" t="s">
        <v>189</v>
      </c>
      <c r="C76" s="130"/>
      <c r="D76" s="127">
        <f>(D68*(1+(((1+'ANÁLISIS TÉCNICO Y COMERCIAL'!$C$45)^2)-1))*(1+'ANÁLISIS TÉCNICO Y COMERCIAL'!$D$45)*(1+'ANÁLISIS TÉCNICO Y COMERCIAL'!$E$45)*(1+'ANÁLISIS TÉCNICO Y COMERCIAL'!$F$45)*(1+'ANÁLISIS TÉCNICO Y COMERCIAL'!$G$45)*((1+'ANÁLISIS TÉCNICO Y COMERCIAL'!$H$45)^6))+(D69*(1+(((1+'ANÁLISIS TÉCNICO Y COMERCIAL'!$C$67)^2)-1))*(1+'ANÁLISIS TÉCNICO Y COMERCIAL'!$D$67)*(1+'ANÁLISIS TÉCNICO Y COMERCIAL'!$E$67)*(1+'ANÁLISIS TÉCNICO Y COMERCIAL'!$F$67)*(1+'ANÁLISIS TÉCNICO Y COMERCIAL'!$G$67)*((1+'ANÁLISIS TÉCNICO Y COMERCIAL'!$H$67)^6))</f>
        <v>38820350.260021277</v>
      </c>
      <c r="E76" s="130"/>
      <c r="F76" s="128">
        <f>(F68*(1+(((1+'ANÁLISIS TÉCNICO Y COMERCIAL'!$C$45)^2)-1))*(1+'ANÁLISIS TÉCNICO Y COMERCIAL'!$D$45)*(1+'ANÁLISIS TÉCNICO Y COMERCIAL'!$E$45)*(1+'ANÁLISIS TÉCNICO Y COMERCIAL'!$F$45)*(1+'ANÁLISIS TÉCNICO Y COMERCIAL'!$G$45)*((1+'ANÁLISIS TÉCNICO Y COMERCIAL'!$H$45)^6))+(F69*(1+(((1+'ANÁLISIS TÉCNICO Y COMERCIAL'!$C$67)^2)-1))*(1+'ANÁLISIS TÉCNICO Y COMERCIAL'!$D$67)*(1+'ANÁLISIS TÉCNICO Y COMERCIAL'!$E$67)*(1+'ANÁLISIS TÉCNICO Y COMERCIAL'!$F$67)*(1+'ANÁLISIS TÉCNICO Y COMERCIAL'!$G$67)*((1+'ANÁLISIS TÉCNICO Y COMERCIAL'!$H$67)^6))</f>
        <v>39066813.237830304</v>
      </c>
      <c r="H76" s="215"/>
      <c r="I76" s="93"/>
      <c r="J76" s="93"/>
      <c r="K76" s="93"/>
      <c r="L76" s="93"/>
    </row>
    <row r="77" spans="2:14" x14ac:dyDescent="0.3">
      <c r="B77" s="86" t="s">
        <v>190</v>
      </c>
      <c r="C77" s="97"/>
      <c r="D77" s="93">
        <f>D76-K56*10</f>
        <v>34134728.081621274</v>
      </c>
      <c r="E77" s="97"/>
      <c r="F77" s="98">
        <f>F76-M56*10</f>
        <v>33739005.687830307</v>
      </c>
      <c r="H77" s="79"/>
      <c r="I77" s="93"/>
      <c r="J77" s="510"/>
      <c r="K77" s="93"/>
      <c r="L77" s="510"/>
    </row>
    <row r="78" spans="2:14" x14ac:dyDescent="0.3">
      <c r="B78" s="86" t="s">
        <v>86</v>
      </c>
      <c r="C78" s="97"/>
      <c r="D78" s="129">
        <f>$D$126*'ANÁLISIS TÉCNICO Y COMERCIAL'!$G$26*(1+'ANÁLISIS TÉCNICO Y COMERCIAL'!$D$45)*(1+'ANÁLISIS TÉCNICO Y COMERCIAL'!$E$45)*(1+'ANÁLISIS TÉCNICO Y COMERCIAL'!$F$45)*(1+'ANÁLISIS TÉCNICO Y COMERCIAL'!$G$45)*((1+'ANÁLISIS TÉCNICO Y COMERCIAL'!$H$45)^6)+((0.1*D69)-(0.1*D69)*$J$30)</f>
        <v>24887465.188547172</v>
      </c>
      <c r="E78" s="97"/>
      <c r="F78" s="98">
        <f>$J$90*'ANÁLISIS TÉCNICO Y COMERCIAL'!$G$26*(1+'ANÁLISIS TÉCNICO Y COMERCIAL'!$D$55)*(1+'ANÁLISIS TÉCNICO Y COMERCIAL'!$E$55)*(1+'ANÁLISIS TÉCNICO Y COMERCIAL'!$F$55)*(1+'ANÁLISIS TÉCNICO Y COMERCIAL'!$G$55)*((1+'ANÁLISIS TÉCNICO Y COMERCIAL'!$H$55)^6)+((0.1*F69)-(0.1*F69)*$J$30)</f>
        <v>17424833.198147226</v>
      </c>
      <c r="H78" s="79"/>
      <c r="I78" s="93"/>
      <c r="J78" s="93"/>
      <c r="K78" s="93"/>
      <c r="L78" s="93"/>
    </row>
    <row r="79" spans="2:14" x14ac:dyDescent="0.3">
      <c r="B79" s="475" t="s">
        <v>271</v>
      </c>
      <c r="C79" s="472"/>
      <c r="D79" s="502">
        <f>IF((D78-D77)&lt;0,D78,D78-((D78-D77)*K30))</f>
        <v>24887465.188547172</v>
      </c>
      <c r="E79" s="503"/>
      <c r="F79" s="504">
        <f>IF((F78-F77)&lt;0,F78,F78-((F78-F77)*M30))</f>
        <v>17424833.198147226</v>
      </c>
      <c r="G79" s="79"/>
      <c r="H79" s="79"/>
      <c r="I79" s="79"/>
      <c r="J79" s="79"/>
      <c r="K79" s="79"/>
      <c r="L79" s="79"/>
      <c r="M79" s="79"/>
    </row>
    <row r="80" spans="2:14" x14ac:dyDescent="0.3">
      <c r="G80" s="79"/>
      <c r="H80" s="79"/>
      <c r="I80" s="79"/>
      <c r="J80" s="79"/>
      <c r="K80" s="79"/>
      <c r="L80" s="79"/>
      <c r="M80" s="79"/>
    </row>
    <row r="81" spans="1:14" x14ac:dyDescent="0.3">
      <c r="F81" s="79"/>
      <c r="G81" s="79"/>
      <c r="H81" s="79"/>
    </row>
    <row r="82" spans="1:14" x14ac:dyDescent="0.3">
      <c r="B82" s="79"/>
      <c r="C82" s="332"/>
      <c r="D82" s="79"/>
      <c r="F82" s="79"/>
      <c r="G82" s="79"/>
      <c r="H82" s="79"/>
    </row>
    <row r="83" spans="1:14" x14ac:dyDescent="0.3">
      <c r="B83" s="317" t="s">
        <v>175</v>
      </c>
      <c r="C83" s="320"/>
      <c r="D83" s="320"/>
      <c r="E83" s="320"/>
      <c r="F83" s="320"/>
      <c r="G83" s="211"/>
      <c r="H83" s="211"/>
      <c r="I83" s="320"/>
      <c r="J83" s="320"/>
      <c r="K83" s="320"/>
      <c r="L83" s="320"/>
      <c r="M83" s="320"/>
    </row>
    <row r="84" spans="1:14" x14ac:dyDescent="0.3">
      <c r="B84" s="497" t="s">
        <v>183</v>
      </c>
      <c r="C84" s="79"/>
      <c r="F84" s="79"/>
      <c r="G84" s="79"/>
      <c r="H84" s="79"/>
    </row>
    <row r="85" spans="1:14" x14ac:dyDescent="0.3">
      <c r="B85" s="154"/>
      <c r="C85" s="79"/>
      <c r="F85" s="80"/>
      <c r="G85" s="80"/>
      <c r="H85" s="80"/>
      <c r="J85" s="79"/>
      <c r="K85" s="93"/>
      <c r="M85" s="79"/>
      <c r="N85" s="334"/>
    </row>
    <row r="86" spans="1:14" x14ac:dyDescent="0.3">
      <c r="D86" s="280">
        <v>0</v>
      </c>
      <c r="E86" s="280">
        <v>1</v>
      </c>
      <c r="J86" s="280">
        <v>0</v>
      </c>
      <c r="K86" s="280">
        <v>1</v>
      </c>
      <c r="M86" s="79"/>
      <c r="N86" s="334"/>
    </row>
    <row r="87" spans="1:14" x14ac:dyDescent="0.3">
      <c r="B87" s="335" t="s">
        <v>176</v>
      </c>
      <c r="C87" s="336" t="s">
        <v>97</v>
      </c>
      <c r="D87" s="337">
        <v>2018</v>
      </c>
      <c r="E87" s="337">
        <v>2019</v>
      </c>
      <c r="F87" s="338"/>
      <c r="G87" s="339"/>
      <c r="H87" s="335" t="s">
        <v>176</v>
      </c>
      <c r="I87" s="336" t="s">
        <v>98</v>
      </c>
      <c r="J87" s="337">
        <v>2018</v>
      </c>
      <c r="K87" s="337">
        <v>2019</v>
      </c>
      <c r="L87" s="338"/>
      <c r="N87" s="94"/>
    </row>
    <row r="88" spans="1:14" x14ac:dyDescent="0.3">
      <c r="B88" s="95" t="str">
        <f>'ANÁLISIS TÉCNICO Y COMERCIAL'!B45</f>
        <v xml:space="preserve">PREVISIÓN ESTIMADA </v>
      </c>
      <c r="D88" s="447">
        <f>'ANÁLISIS TÉCNICO Y COMERCIAL'!C45</f>
        <v>6.5000000000000002E-2</v>
      </c>
      <c r="E88" s="447">
        <f>'ANÁLISIS TÉCNICO Y COMERCIAL'!D45</f>
        <v>6.2E-2</v>
      </c>
      <c r="F88" s="340"/>
      <c r="G88" s="82"/>
      <c r="H88" s="95" t="str">
        <f>B88</f>
        <v xml:space="preserve">PREVISIÓN ESTIMADA </v>
      </c>
      <c r="J88" s="447">
        <f>'ANÁLISIS TÉCNICO Y COMERCIAL'!C55</f>
        <v>4.4999999999999998E-2</v>
      </c>
      <c r="K88" s="447">
        <f>'ANÁLISIS TÉCNICO Y COMERCIAL'!D55</f>
        <v>4.4999999999999998E-2</v>
      </c>
      <c r="L88" s="340"/>
      <c r="N88" s="94"/>
    </row>
    <row r="89" spans="1:14" x14ac:dyDescent="0.3">
      <c r="B89" s="95" t="str">
        <f>'ANÁLISIS TÉCNICO Y COMERCIAL'!B63</f>
        <v>IAPC</v>
      </c>
      <c r="D89" s="447">
        <f>'ANÁLISIS TÉCNICO Y COMERCIAL'!C67</f>
        <v>1.4E-2</v>
      </c>
      <c r="E89" s="447">
        <f>'ANÁLISIS TÉCNICO Y COMERCIAL'!D67</f>
        <v>1.4E-2</v>
      </c>
      <c r="F89" s="340"/>
      <c r="G89" s="82"/>
      <c r="H89" s="95" t="str">
        <f>B89</f>
        <v>IAPC</v>
      </c>
      <c r="J89" s="447">
        <f>'ANÁLISIS TÉCNICO Y COMERCIAL'!C67</f>
        <v>1.4E-2</v>
      </c>
      <c r="K89" s="447">
        <f>'ANÁLISIS TÉCNICO Y COMERCIAL'!D67</f>
        <v>1.4E-2</v>
      </c>
      <c r="L89" s="340"/>
      <c r="N89" s="94"/>
    </row>
    <row r="90" spans="1:14" x14ac:dyDescent="0.3">
      <c r="B90" s="438" t="s">
        <v>178</v>
      </c>
      <c r="C90" s="88"/>
      <c r="D90" s="341">
        <f>'ANÁLISIS TÉCNICO Y COMERCIAL'!K41*(1+(((1+D88)^2)-1))</f>
        <v>4730.8524749999997</v>
      </c>
      <c r="E90" s="341">
        <f>D90*(1+E88)</f>
        <v>5024.1653284499998</v>
      </c>
      <c r="H90" s="438" t="s">
        <v>178</v>
      </c>
      <c r="I90" s="88"/>
      <c r="J90" s="496">
        <f>'ANÁLISIS TÉCNICO Y COMERCIAL'!K64*(1+(((1+J88)^2)-1))</f>
        <v>3685.5843749999995</v>
      </c>
      <c r="K90" s="341">
        <f>J90*(1+K88)</f>
        <v>3851.4356718749991</v>
      </c>
      <c r="L90" s="79"/>
    </row>
    <row r="91" spans="1:14" x14ac:dyDescent="0.3">
      <c r="A91" s="79"/>
      <c r="E91" s="342"/>
      <c r="F91" s="94"/>
      <c r="G91" s="342"/>
      <c r="K91" s="342"/>
      <c r="L91" s="94"/>
    </row>
    <row r="92" spans="1:14" x14ac:dyDescent="0.3">
      <c r="A92" s="79"/>
      <c r="B92" s="220" t="s">
        <v>177</v>
      </c>
      <c r="C92" s="88"/>
      <c r="D92" s="88"/>
      <c r="E92" s="129"/>
      <c r="F92" s="94"/>
      <c r="G92" s="342"/>
      <c r="H92" s="220" t="s">
        <v>177</v>
      </c>
      <c r="I92" s="88"/>
      <c r="J92" s="88"/>
      <c r="K92" s="129"/>
      <c r="L92" s="94"/>
    </row>
    <row r="93" spans="1:14" x14ac:dyDescent="0.3">
      <c r="B93" s="135" t="s">
        <v>182</v>
      </c>
      <c r="C93" s="477">
        <v>25</v>
      </c>
      <c r="D93" s="319"/>
      <c r="E93" s="319">
        <f>C93*(1+E89)*12*'ANÁLISIS TÉCNICO Y COMERCIAL'!G17</f>
        <v>203375.95200000005</v>
      </c>
      <c r="F93" s="93"/>
      <c r="H93" s="135" t="s">
        <v>182</v>
      </c>
      <c r="I93" s="477">
        <v>25</v>
      </c>
      <c r="J93" s="319"/>
      <c r="K93" s="319">
        <f>I93*(1+K89)*12*'ANÁLISIS TÉCNICO Y COMERCIAL'!I17</f>
        <v>203375.95200000005</v>
      </c>
      <c r="L93" s="94"/>
    </row>
    <row r="94" spans="1:14" x14ac:dyDescent="0.3">
      <c r="B94" s="343" t="s">
        <v>42</v>
      </c>
      <c r="C94" s="133"/>
      <c r="D94" s="159"/>
      <c r="E94" s="143">
        <f t="shared" ref="E94" si="9">E93</f>
        <v>203375.95200000005</v>
      </c>
      <c r="F94" s="93"/>
      <c r="G94" s="79"/>
      <c r="H94" s="343" t="s">
        <v>42</v>
      </c>
      <c r="I94" s="133"/>
      <c r="J94" s="159"/>
      <c r="K94" s="143">
        <f t="shared" ref="K94" si="10">K93</f>
        <v>203375.95200000005</v>
      </c>
      <c r="L94" s="93"/>
    </row>
    <row r="95" spans="1:14" x14ac:dyDescent="0.3">
      <c r="F95" s="79"/>
      <c r="L95" s="93"/>
    </row>
    <row r="96" spans="1:14" x14ac:dyDescent="0.3">
      <c r="B96" s="220" t="s">
        <v>39</v>
      </c>
      <c r="C96" s="88"/>
      <c r="D96" s="88"/>
      <c r="E96" s="88"/>
      <c r="F96" s="79"/>
      <c r="H96" s="220" t="s">
        <v>39</v>
      </c>
      <c r="I96" s="88"/>
      <c r="J96" s="88"/>
      <c r="K96" s="88"/>
      <c r="L96" s="79"/>
    </row>
    <row r="97" spans="2:12" x14ac:dyDescent="0.3">
      <c r="B97" s="476" t="s">
        <v>263</v>
      </c>
      <c r="C97" s="446">
        <v>3.0000000000000001E-3</v>
      </c>
      <c r="D97" s="93"/>
      <c r="E97" s="93">
        <f>$C$97*'ANÁLISIS TÉCNICO Y COMERCIAL'!C8*(1+E89)</f>
        <v>16761.473721720005</v>
      </c>
      <c r="F97" s="93"/>
      <c r="G97" s="344"/>
      <c r="H97" s="476" t="s">
        <v>263</v>
      </c>
      <c r="I97" s="446">
        <v>3.0000000000000001E-3</v>
      </c>
      <c r="J97" s="93"/>
      <c r="K97" s="93">
        <f>$I$97*'ANÁLISIS TÉCNICO Y COMERCIAL'!C8*(1+K89)</f>
        <v>16761.473721720005</v>
      </c>
      <c r="L97" s="79"/>
    </row>
    <row r="98" spans="2:12" x14ac:dyDescent="0.3">
      <c r="B98" s="476" t="s">
        <v>143</v>
      </c>
      <c r="C98" s="446">
        <f>'DATOS SOCIMI'!L10</f>
        <v>6.0443709323648911E-2</v>
      </c>
      <c r="D98" s="93"/>
      <c r="E98" s="93">
        <f>C98*E94</f>
        <v>12292.796926108376</v>
      </c>
      <c r="F98" s="93"/>
      <c r="G98" s="344"/>
      <c r="H98" s="476" t="s">
        <v>143</v>
      </c>
      <c r="I98" s="446">
        <f>'DATOS SOCIMI'!L10</f>
        <v>6.0443709323648911E-2</v>
      </c>
      <c r="J98" s="93"/>
      <c r="K98" s="93">
        <f>I98*K94</f>
        <v>12292.796926108376</v>
      </c>
      <c r="L98" s="93"/>
    </row>
    <row r="99" spans="2:12" x14ac:dyDescent="0.3">
      <c r="B99" s="343" t="s">
        <v>43</v>
      </c>
      <c r="C99" s="133"/>
      <c r="D99" s="159"/>
      <c r="E99" s="143">
        <f>E97+E98</f>
        <v>29054.27064782838</v>
      </c>
      <c r="F99" s="93"/>
      <c r="G99" s="79"/>
      <c r="H99" s="343" t="s">
        <v>43</v>
      </c>
      <c r="I99" s="133"/>
      <c r="J99" s="159"/>
      <c r="K99" s="143">
        <f>K97+K98</f>
        <v>29054.27064782838</v>
      </c>
      <c r="L99" s="93"/>
    </row>
    <row r="100" spans="2:12" x14ac:dyDescent="0.3">
      <c r="C100" s="79"/>
      <c r="D100" s="79"/>
      <c r="E100" s="79"/>
      <c r="F100" s="79"/>
      <c r="G100" s="79"/>
      <c r="I100" s="79"/>
      <c r="J100" s="79"/>
      <c r="K100" s="79"/>
      <c r="L100" s="93"/>
    </row>
    <row r="101" spans="2:12" x14ac:dyDescent="0.3">
      <c r="B101" s="345" t="s">
        <v>186</v>
      </c>
      <c r="C101" s="109"/>
      <c r="D101" s="127"/>
      <c r="E101" s="128">
        <f>E94-E99</f>
        <v>174321.68135217167</v>
      </c>
      <c r="F101" s="93"/>
      <c r="H101" s="353" t="s">
        <v>186</v>
      </c>
      <c r="I101" s="109"/>
      <c r="J101" s="127"/>
      <c r="K101" s="128">
        <f>K94-K99</f>
        <v>174321.68135217167</v>
      </c>
      <c r="L101" s="79"/>
    </row>
    <row r="102" spans="2:12" x14ac:dyDescent="0.3">
      <c r="B102" s="346" t="s">
        <v>73</v>
      </c>
      <c r="C102" s="88"/>
      <c r="D102" s="129"/>
      <c r="E102" s="137">
        <f>-$J$56</f>
        <v>-468562.21784</v>
      </c>
      <c r="F102" s="93"/>
      <c r="H102" s="346" t="s">
        <v>73</v>
      </c>
      <c r="I102" s="88"/>
      <c r="J102" s="129"/>
      <c r="K102" s="137">
        <f>-$L$56</f>
        <v>-498953.63</v>
      </c>
      <c r="L102" s="93"/>
    </row>
    <row r="103" spans="2:12" x14ac:dyDescent="0.3">
      <c r="B103" s="347" t="s">
        <v>77</v>
      </c>
      <c r="D103" s="319"/>
      <c r="E103" s="319">
        <f t="shared" ref="E103" si="11">SUM(E101:E102)</f>
        <v>-294240.53648782836</v>
      </c>
      <c r="F103" s="93"/>
      <c r="H103" s="347" t="s">
        <v>77</v>
      </c>
      <c r="J103" s="319"/>
      <c r="K103" s="319">
        <f t="shared" ref="K103" si="12">SUM(K101:K102)</f>
        <v>-324631.94864782831</v>
      </c>
      <c r="L103" s="93"/>
    </row>
    <row r="104" spans="2:12" x14ac:dyDescent="0.3">
      <c r="B104" s="348" t="s">
        <v>78</v>
      </c>
      <c r="C104" s="478">
        <f>J30</f>
        <v>0.25</v>
      </c>
      <c r="D104" s="319"/>
      <c r="E104" s="319">
        <v>0</v>
      </c>
      <c r="F104" s="93"/>
      <c r="H104" s="348" t="s">
        <v>78</v>
      </c>
      <c r="I104" s="478">
        <f>L30</f>
        <v>0.25</v>
      </c>
      <c r="J104" s="319"/>
      <c r="K104" s="319">
        <v>0</v>
      </c>
      <c r="L104" s="93"/>
    </row>
    <row r="105" spans="2:12" x14ac:dyDescent="0.3">
      <c r="B105" s="108" t="s">
        <v>79</v>
      </c>
      <c r="C105" s="109"/>
      <c r="D105" s="127"/>
      <c r="E105" s="128">
        <f t="shared" ref="E105" si="13">E103-E104</f>
        <v>-294240.53648782836</v>
      </c>
      <c r="F105" s="93"/>
      <c r="H105" s="108" t="s">
        <v>267</v>
      </c>
      <c r="I105" s="109"/>
      <c r="J105" s="127"/>
      <c r="K105" s="128">
        <f t="shared" ref="K105" si="14">K103-K104</f>
        <v>-324631.94864782831</v>
      </c>
      <c r="L105" s="93"/>
    </row>
    <row r="106" spans="2:12" x14ac:dyDescent="0.3">
      <c r="B106" s="346" t="s">
        <v>80</v>
      </c>
      <c r="C106" s="88"/>
      <c r="D106" s="129"/>
      <c r="E106" s="137">
        <f>-E102</f>
        <v>468562.21784</v>
      </c>
      <c r="F106" s="79"/>
      <c r="H106" s="346" t="s">
        <v>80</v>
      </c>
      <c r="I106" s="88"/>
      <c r="J106" s="129"/>
      <c r="K106" s="137">
        <f>-K102</f>
        <v>498953.63</v>
      </c>
      <c r="L106" s="93"/>
    </row>
    <row r="107" spans="2:12" x14ac:dyDescent="0.3">
      <c r="B107" s="456"/>
      <c r="C107" s="79"/>
      <c r="D107" s="93"/>
      <c r="E107" s="93"/>
      <c r="F107" s="79"/>
      <c r="H107" s="456"/>
      <c r="I107" s="79"/>
      <c r="J107" s="93"/>
      <c r="K107" s="93"/>
      <c r="L107" s="79"/>
    </row>
    <row r="108" spans="2:12" x14ac:dyDescent="0.3">
      <c r="B108" s="479" t="s">
        <v>265</v>
      </c>
      <c r="C108" s="109"/>
      <c r="D108" s="127">
        <f>C59</f>
        <v>25909156.619413957</v>
      </c>
      <c r="E108" s="128"/>
      <c r="F108" s="79"/>
      <c r="H108" s="479" t="s">
        <v>265</v>
      </c>
      <c r="I108" s="109"/>
      <c r="J108" s="127">
        <f>E59</f>
        <v>25805025.227413956</v>
      </c>
      <c r="K108" s="128"/>
      <c r="L108" s="79"/>
    </row>
    <row r="109" spans="2:12" x14ac:dyDescent="0.3">
      <c r="B109" s="346" t="s">
        <v>266</v>
      </c>
      <c r="C109" s="88"/>
      <c r="D109" s="129"/>
      <c r="E109" s="137">
        <f>C74</f>
        <v>18091818.381135315</v>
      </c>
      <c r="F109" s="79"/>
      <c r="H109" s="346" t="s">
        <v>266</v>
      </c>
      <c r="I109" s="88"/>
      <c r="J109" s="129"/>
      <c r="K109" s="137">
        <f>E74</f>
        <v>13868865.796994999</v>
      </c>
      <c r="L109" s="83"/>
    </row>
    <row r="110" spans="2:12" x14ac:dyDescent="0.3">
      <c r="C110" s="218"/>
      <c r="D110" s="218"/>
      <c r="I110" s="218"/>
      <c r="J110" s="218"/>
      <c r="L110" s="79"/>
    </row>
    <row r="111" spans="2:12" x14ac:dyDescent="0.3">
      <c r="B111" s="84" t="s">
        <v>81</v>
      </c>
      <c r="C111" s="127"/>
      <c r="D111" s="127">
        <f>-D108</f>
        <v>-25909156.619413957</v>
      </c>
      <c r="E111" s="128">
        <f>E105+E106+E109</f>
        <v>18266140.062487487</v>
      </c>
      <c r="F111" s="218"/>
      <c r="H111" s="84" t="s">
        <v>81</v>
      </c>
      <c r="I111" s="127"/>
      <c r="J111" s="127">
        <f>-J108</f>
        <v>-25805025.227413956</v>
      </c>
      <c r="K111" s="128">
        <f>K105+K106+K109</f>
        <v>14043187.478347171</v>
      </c>
      <c r="L111" s="79"/>
    </row>
    <row r="112" spans="2:12" x14ac:dyDescent="0.3">
      <c r="B112" s="216" t="s">
        <v>88</v>
      </c>
      <c r="C112" s="159"/>
      <c r="D112" s="159">
        <f>D111</f>
        <v>-25909156.619413957</v>
      </c>
      <c r="E112" s="143">
        <f>E111/((1+J47)^E86)</f>
        <v>17880872.230839886</v>
      </c>
      <c r="H112" s="216" t="s">
        <v>88</v>
      </c>
      <c r="I112" s="159"/>
      <c r="J112" s="159">
        <f>J111</f>
        <v>-25805025.227413956</v>
      </c>
      <c r="K112" s="143">
        <f>K111/((1+L47)^K86)</f>
        <v>13746989.793959834</v>
      </c>
      <c r="L112" s="79"/>
    </row>
    <row r="113" spans="2:14" x14ac:dyDescent="0.3">
      <c r="L113" s="79"/>
    </row>
    <row r="114" spans="2:14" ht="15" thickBot="1" x14ac:dyDescent="0.35">
      <c r="G114" s="93"/>
      <c r="L114" s="79"/>
    </row>
    <row r="115" spans="2:14" x14ac:dyDescent="0.3">
      <c r="B115" s="349" t="str">
        <f>IF(E115&lt;0,"EMC&lt;0, PII NO ACEPTABLE", "EMC&gt; 0, PII ACEPTABLE")</f>
        <v>EMC&lt;0, PII NO ACEPTABLE</v>
      </c>
      <c r="C115" s="484"/>
      <c r="D115" s="480" t="s">
        <v>82</v>
      </c>
      <c r="E115" s="481">
        <f>SUM(D112:E112)</f>
        <v>-8028284.3885740712</v>
      </c>
      <c r="H115" s="349" t="str">
        <f>IF(K115&lt;0,"EMC&lt;0, PII NO ACEPTABLE", "EMC&gt; 0, PII ACEPTABLE")</f>
        <v>EMC&lt;0, PII NO ACEPTABLE</v>
      </c>
      <c r="I115" s="484"/>
      <c r="J115" s="480" t="s">
        <v>82</v>
      </c>
      <c r="K115" s="481">
        <f>SUM(J112:K112)</f>
        <v>-12058035.433454122</v>
      </c>
      <c r="L115" s="79"/>
    </row>
    <row r="116" spans="2:14" ht="15" thickBot="1" x14ac:dyDescent="0.35">
      <c r="B116" s="350" t="str">
        <f>IF(E116&lt;J47,"TIR &lt; s ", "TIR &gt; s ")</f>
        <v xml:space="preserve">TIR &lt; s </v>
      </c>
      <c r="C116" s="485"/>
      <c r="D116" s="482" t="s">
        <v>89</v>
      </c>
      <c r="E116" s="483">
        <f>IRR(D111:E111)</f>
        <v>-0.29499287333804958</v>
      </c>
      <c r="H116" s="350" t="str">
        <f>IF(K116&lt;P47,"TIR &lt; s ", "TIR &gt; s ")</f>
        <v xml:space="preserve">TIR &lt; s </v>
      </c>
      <c r="I116" s="485"/>
      <c r="J116" s="482" t="s">
        <v>89</v>
      </c>
      <c r="K116" s="483">
        <f>IRR(J111:K111)</f>
        <v>-0.45579640575478308</v>
      </c>
    </row>
    <row r="117" spans="2:14" x14ac:dyDescent="0.3">
      <c r="C117" s="93"/>
      <c r="D117" s="304"/>
    </row>
    <row r="118" spans="2:14" x14ac:dyDescent="0.3">
      <c r="C118" s="93"/>
      <c r="D118" s="304"/>
    </row>
    <row r="119" spans="2:14" x14ac:dyDescent="0.3">
      <c r="C119" s="93"/>
      <c r="D119" s="550">
        <v>0</v>
      </c>
    </row>
    <row r="120" spans="2:14" x14ac:dyDescent="0.3">
      <c r="B120" s="154"/>
      <c r="D120" s="550">
        <v>0</v>
      </c>
    </row>
    <row r="121" spans="2:14" x14ac:dyDescent="0.3">
      <c r="C121" s="550">
        <v>0</v>
      </c>
      <c r="D121" s="280">
        <v>0</v>
      </c>
      <c r="E121" s="280">
        <v>1</v>
      </c>
      <c r="F121" s="280">
        <v>2</v>
      </c>
      <c r="G121" s="280">
        <v>3</v>
      </c>
      <c r="H121" s="280">
        <v>4</v>
      </c>
      <c r="I121" s="280">
        <v>5</v>
      </c>
      <c r="J121" s="280">
        <v>6</v>
      </c>
      <c r="K121" s="280">
        <v>7</v>
      </c>
      <c r="L121" s="280">
        <v>8</v>
      </c>
      <c r="M121" s="280">
        <v>9</v>
      </c>
      <c r="N121" s="280">
        <v>10</v>
      </c>
    </row>
    <row r="122" spans="2:14" x14ac:dyDescent="0.3">
      <c r="B122" s="335" t="s">
        <v>191</v>
      </c>
      <c r="C122" s="336" t="s">
        <v>97</v>
      </c>
      <c r="D122" s="337">
        <v>2018</v>
      </c>
      <c r="E122" s="337">
        <v>2019</v>
      </c>
      <c r="F122" s="337">
        <v>2020</v>
      </c>
      <c r="G122" s="337">
        <v>2021</v>
      </c>
      <c r="H122" s="337">
        <v>2022</v>
      </c>
      <c r="I122" s="337">
        <v>2023</v>
      </c>
      <c r="J122" s="337">
        <v>2024</v>
      </c>
      <c r="K122" s="337">
        <v>2025</v>
      </c>
      <c r="L122" s="337">
        <v>2026</v>
      </c>
      <c r="M122" s="337">
        <v>2027</v>
      </c>
      <c r="N122" s="337">
        <v>2028</v>
      </c>
    </row>
    <row r="123" spans="2:14" x14ac:dyDescent="0.3">
      <c r="B123" s="95" t="str">
        <f>H88</f>
        <v xml:space="preserve">PREVISIÓN ESTIMADA </v>
      </c>
      <c r="D123" s="156">
        <f>'ANÁLISIS TÉCNICO Y COMERCIAL'!C50+D119</f>
        <v>6.1499999999999999E-2</v>
      </c>
      <c r="E123" s="156">
        <f>'ANÁLISIS TÉCNICO Y COMERCIAL'!D50+D119</f>
        <v>6.0999999999999999E-2</v>
      </c>
      <c r="F123" s="156">
        <f>'ANÁLISIS TÉCNICO Y COMERCIAL'!E50+D119</f>
        <v>6.0999999999999999E-2</v>
      </c>
      <c r="G123" s="156">
        <f>'ANÁLISIS TÉCNICO Y COMERCIAL'!F50+D119</f>
        <v>0.05</v>
      </c>
      <c r="H123" s="156">
        <f>'ANÁLISIS TÉCNICO Y COMERCIAL'!G50+D119</f>
        <v>3.5000000000000003E-2</v>
      </c>
      <c r="I123" s="156">
        <f>'ANÁLISIS TÉCNICO Y COMERCIAL'!H50</f>
        <v>0.02</v>
      </c>
      <c r="J123" s="342">
        <f>I123</f>
        <v>0.02</v>
      </c>
      <c r="K123" s="342">
        <f>J123</f>
        <v>0.02</v>
      </c>
      <c r="L123" s="342">
        <f>K123</f>
        <v>0.02</v>
      </c>
      <c r="M123" s="342">
        <f>L123</f>
        <v>0.02</v>
      </c>
      <c r="N123" s="342">
        <f>M123</f>
        <v>0.02</v>
      </c>
    </row>
    <row r="124" spans="2:14" x14ac:dyDescent="0.3">
      <c r="B124" s="95" t="str">
        <f>H89</f>
        <v>IAPC</v>
      </c>
      <c r="D124" s="447">
        <f>'ANÁLISIS TÉCNICO Y COMERCIAL'!C67+D120</f>
        <v>1.4E-2</v>
      </c>
      <c r="E124" s="447">
        <f>'ANÁLISIS TÉCNICO Y COMERCIAL'!D67+D120</f>
        <v>1.4E-2</v>
      </c>
      <c r="F124" s="447">
        <f>'ANÁLISIS TÉCNICO Y COMERCIAL'!E67+D120</f>
        <v>1.7000000000000001E-2</v>
      </c>
      <c r="G124" s="447">
        <f>'ANÁLISIS TÉCNICO Y COMERCIAL'!F67+D120</f>
        <v>1.7999999999999999E-2</v>
      </c>
      <c r="H124" s="447">
        <f>'ANÁLISIS TÉCNICO Y COMERCIAL'!G67+D120</f>
        <v>1.9E-2</v>
      </c>
      <c r="I124" s="447">
        <f>'ANÁLISIS TÉCNICO Y COMERCIAL'!H67</f>
        <v>0.02</v>
      </c>
      <c r="J124" s="342">
        <f>I124</f>
        <v>0.02</v>
      </c>
      <c r="K124" s="342">
        <f>J124</f>
        <v>0.02</v>
      </c>
      <c r="L124" s="342">
        <f t="shared" ref="L124:N125" si="15">K124</f>
        <v>0.02</v>
      </c>
      <c r="M124" s="342">
        <f t="shared" si="15"/>
        <v>0.02</v>
      </c>
      <c r="N124" s="342">
        <f t="shared" si="15"/>
        <v>0.02</v>
      </c>
    </row>
    <row r="125" spans="2:14" x14ac:dyDescent="0.3">
      <c r="B125" s="95" t="s">
        <v>192</v>
      </c>
      <c r="D125" s="447">
        <v>0.85</v>
      </c>
      <c r="E125" s="447">
        <f>D125</f>
        <v>0.85</v>
      </c>
      <c r="F125" s="447">
        <f t="shared" ref="F125:K125" si="16">E125</f>
        <v>0.85</v>
      </c>
      <c r="G125" s="447">
        <f t="shared" si="16"/>
        <v>0.85</v>
      </c>
      <c r="H125" s="447">
        <f t="shared" si="16"/>
        <v>0.85</v>
      </c>
      <c r="I125" s="447">
        <f t="shared" si="16"/>
        <v>0.85</v>
      </c>
      <c r="J125" s="447">
        <f t="shared" si="16"/>
        <v>0.85</v>
      </c>
      <c r="K125" s="447">
        <f t="shared" si="16"/>
        <v>0.85</v>
      </c>
      <c r="L125" s="447">
        <f t="shared" si="15"/>
        <v>0.85</v>
      </c>
      <c r="M125" s="447">
        <f t="shared" si="15"/>
        <v>0.85</v>
      </c>
      <c r="N125" s="447">
        <f t="shared" si="15"/>
        <v>0.85</v>
      </c>
    </row>
    <row r="126" spans="2:14" x14ac:dyDescent="0.3">
      <c r="B126" s="438" t="s">
        <v>178</v>
      </c>
      <c r="C126" s="341">
        <f>'ANÁLISIS TÉCNICO Y COMERCIAL'!K41*(1+C121)</f>
        <v>4171</v>
      </c>
      <c r="D126" s="341">
        <f>C126*(1+(((1+'ANÁLISIS TÉCNICO Y COMERCIAL'!C45)^2)-1))</f>
        <v>4730.8524749999997</v>
      </c>
      <c r="E126" s="341">
        <f>D126*(1+'ANÁLISIS TÉCNICO Y COMERCIAL'!D45)</f>
        <v>5024.1653284499998</v>
      </c>
      <c r="F126" s="341">
        <f>E126*(1+'ANÁLISIS TÉCNICO Y COMERCIAL'!E45)</f>
        <v>5300.4944215147498</v>
      </c>
      <c r="G126" s="341">
        <f>F126*(1+'ANÁLISIS TÉCNICO Y COMERCIAL'!F45)</f>
        <v>5565.5191425904877</v>
      </c>
      <c r="H126" s="341">
        <f>G126*(1+'ANÁLISIS TÉCNICO Y COMERCIAL'!G45)</f>
        <v>5788.139908294107</v>
      </c>
      <c r="I126" s="341">
        <f>H126*(1+'ANÁLISIS TÉCNICO Y COMERCIAL'!$H$45)</f>
        <v>5961.7841055429308</v>
      </c>
      <c r="J126" s="341">
        <f>I126*(1+'ANÁLISIS TÉCNICO Y COMERCIAL'!$H$45)</f>
        <v>6140.6376287092189</v>
      </c>
      <c r="K126" s="341">
        <f>J126*(1+'ANÁLISIS TÉCNICO Y COMERCIAL'!$H$45)</f>
        <v>6324.8567575704956</v>
      </c>
      <c r="L126" s="341">
        <f>K126*(1+'ANÁLISIS TÉCNICO Y COMERCIAL'!$H$45)</f>
        <v>6514.6024602976104</v>
      </c>
      <c r="M126" s="341">
        <f>L126*(1+'ANÁLISIS TÉCNICO Y COMERCIAL'!$H$45)</f>
        <v>6710.0405341065389</v>
      </c>
      <c r="N126" s="341">
        <f>M126*(1+'ANÁLISIS TÉCNICO Y COMERCIAL'!$H$45)</f>
        <v>6911.3417501297354</v>
      </c>
    </row>
    <row r="127" spans="2:14" x14ac:dyDescent="0.3">
      <c r="E127" s="342"/>
    </row>
    <row r="128" spans="2:14" x14ac:dyDescent="0.3">
      <c r="B128" s="220" t="s">
        <v>177</v>
      </c>
      <c r="C128" s="537">
        <v>0</v>
      </c>
      <c r="D128" s="88"/>
      <c r="E128" s="129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2:14" x14ac:dyDescent="0.3">
      <c r="B129" s="135" t="s">
        <v>182</v>
      </c>
      <c r="C129" s="150">
        <v>25</v>
      </c>
      <c r="D129" s="319"/>
      <c r="E129" s="319">
        <f>C129*'ANÁLISIS TÉCNICO Y COMERCIAL'!G17*12*(1+$E$124)</f>
        <v>203375.95199999999</v>
      </c>
      <c r="F129" s="319">
        <f t="shared" ref="F129:N129" si="17">E129*(1+F124)</f>
        <v>206833.34318399997</v>
      </c>
      <c r="G129" s="319">
        <f t="shared" si="17"/>
        <v>210556.34336131197</v>
      </c>
      <c r="H129" s="319">
        <f t="shared" si="17"/>
        <v>214556.91388517688</v>
      </c>
      <c r="I129" s="319">
        <f t="shared" si="17"/>
        <v>218848.05216288043</v>
      </c>
      <c r="J129" s="319">
        <f t="shared" si="17"/>
        <v>223225.01320613804</v>
      </c>
      <c r="K129" s="319">
        <f t="shared" si="17"/>
        <v>227689.5134702608</v>
      </c>
      <c r="L129" s="319">
        <f t="shared" si="17"/>
        <v>232243.30373966604</v>
      </c>
      <c r="M129" s="319">
        <f t="shared" si="17"/>
        <v>236888.16981445937</v>
      </c>
      <c r="N129" s="319">
        <f t="shared" si="17"/>
        <v>241625.93321074857</v>
      </c>
    </row>
    <row r="130" spans="2:14" x14ac:dyDescent="0.3">
      <c r="B130" s="135" t="s">
        <v>193</v>
      </c>
      <c r="C130" s="304">
        <f>'ANÁLISIS TÉCNICO Y COMERCIAL'!K53*(1+C128)</f>
        <v>13.98</v>
      </c>
      <c r="D130" s="319"/>
      <c r="E130" s="319">
        <f>$C$130*'ANÁLISIS TÉCNICO Y COMERCIAL'!G25*12*(E125)*(1+(((1+$D$123)^2)-1))</f>
        <v>471162.31938266056</v>
      </c>
      <c r="F130" s="319">
        <f>$C$130*'ANÁLISIS TÉCNICO Y COMERCIAL'!G25*12*(F125)*(1+(((1+$D$123)^2)-1))*(1+$E$123)</f>
        <v>499903.22086500283</v>
      </c>
      <c r="G130" s="319">
        <f>$C$130*'ANÁLISIS TÉCNICO Y COMERCIAL'!G25*12*(G125)*(1+(((1+$D$123)^2)-1))*(1+$E$123)*(1+$F$123)</f>
        <v>530397.31733776792</v>
      </c>
      <c r="H130" s="319">
        <f>$C$130*'ANÁLISIS TÉCNICO Y COMERCIAL'!G25*12*(H125)*(1+(((1+$D$123)^2)-1))*(1+$E$123)*(1+$F$123)*(1+$G$123)</f>
        <v>556917.18320465635</v>
      </c>
      <c r="I130" s="319">
        <f>$C$130*'ANÁLISIS TÉCNICO Y COMERCIAL'!G25*12*(I125)*(1+(((1+$D$123)^2)-1))*(1+$E$123)*(1+$F$123)*(1+$G$123)*(1+$H$123)</f>
        <v>576409.28461681923</v>
      </c>
      <c r="J130" s="319">
        <f>$C$130*'ANÁLISIS TÉCNICO Y COMERCIAL'!$G$25*12*(J125)*(1+(((1+$D$123)^2)-1))*(1+$E$123)*(1+$F$123)*(1+$G$123)*(1+$H$123)*((1+$I$123)^E121)</f>
        <v>587937.47030915564</v>
      </c>
      <c r="K130" s="319">
        <f>$C$130*'ANÁLISIS TÉCNICO Y COMERCIAL'!$G$25*12*(K125)*(1+(((1+$D$123)^2)-1))*(1+$E$123)*(1+$F$123)*(1+$G$123)*(1+$H$123)*((1+$I$123)^F121)</f>
        <v>599696.21971533878</v>
      </c>
      <c r="L130" s="319">
        <f>$C$130*'ANÁLISIS TÉCNICO Y COMERCIAL'!$G$25*12*(L125)*(1+(((1+$D$123)^2)-1))*(1+$E$123)*(1+$F$123)*(1+$G$123)*(1+$H$123)*((1+$I$123)^G121)</f>
        <v>611690.14410964551</v>
      </c>
      <c r="M130" s="319">
        <f>$C$130*'ANÁLISIS TÉCNICO Y COMERCIAL'!$G$25*12*(M125)*(1+(((1+$D$123)^2)-1))*(1+$E$123)*(1+$F$123)*(1+$G$123)*(1+$H$123)*((1+$I$123)^H121)</f>
        <v>623923.9469918384</v>
      </c>
      <c r="N130" s="319">
        <f>$C$130*'ANÁLISIS TÉCNICO Y COMERCIAL'!G25*12*(N125)*(1+(((1+$D$123)^2)-1))*(1+$E$123)*(1+$F$123)*(1+$G$123)*(1+$H$123)*((1+$I$123)^I121)</f>
        <v>636402.42593167524</v>
      </c>
    </row>
    <row r="131" spans="2:14" x14ac:dyDescent="0.3">
      <c r="B131" s="343" t="s">
        <v>42</v>
      </c>
      <c r="C131" s="133"/>
      <c r="D131" s="159"/>
      <c r="E131" s="159">
        <f t="shared" ref="E131:N131" si="18">SUM(E129:E130)</f>
        <v>674538.27138266061</v>
      </c>
      <c r="F131" s="159">
        <f t="shared" si="18"/>
        <v>706736.56404900283</v>
      </c>
      <c r="G131" s="159">
        <f t="shared" si="18"/>
        <v>740953.66069907986</v>
      </c>
      <c r="H131" s="159">
        <f t="shared" si="18"/>
        <v>771474.09708983323</v>
      </c>
      <c r="I131" s="159">
        <f t="shared" si="18"/>
        <v>795257.33677969966</v>
      </c>
      <c r="J131" s="159">
        <f t="shared" si="18"/>
        <v>811162.48351529369</v>
      </c>
      <c r="K131" s="159">
        <f t="shared" si="18"/>
        <v>827385.73318559956</v>
      </c>
      <c r="L131" s="159">
        <f t="shared" si="18"/>
        <v>843933.44784931152</v>
      </c>
      <c r="M131" s="159">
        <f t="shared" si="18"/>
        <v>860812.1168062978</v>
      </c>
      <c r="N131" s="159">
        <f t="shared" si="18"/>
        <v>878028.35914242384</v>
      </c>
    </row>
    <row r="133" spans="2:14" x14ac:dyDescent="0.3">
      <c r="B133" s="220" t="s">
        <v>39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</row>
    <row r="134" spans="2:14" x14ac:dyDescent="0.3">
      <c r="B134" s="476" t="s">
        <v>41</v>
      </c>
      <c r="C134" s="94">
        <v>3.0000000000000001E-3</v>
      </c>
      <c r="D134" s="93"/>
      <c r="E134" s="93">
        <f>$C$134*'ANÁLISIS TÉCNICO Y COMERCIAL'!$C$8*(1+((1+$D$124)^2)-1)</f>
        <v>16996.134353824091</v>
      </c>
      <c r="F134" s="93">
        <f t="shared" ref="F134:N134" si="19">E134*(1+E124)</f>
        <v>17234.08023477763</v>
      </c>
      <c r="G134" s="93">
        <f t="shared" si="19"/>
        <v>17527.059598768847</v>
      </c>
      <c r="H134" s="93">
        <f t="shared" si="19"/>
        <v>17842.546671546686</v>
      </c>
      <c r="I134" s="93">
        <f t="shared" si="19"/>
        <v>18181.555058306072</v>
      </c>
      <c r="J134" s="93">
        <f t="shared" si="19"/>
        <v>18545.186159472192</v>
      </c>
      <c r="K134" s="93">
        <f t="shared" si="19"/>
        <v>18916.089882661636</v>
      </c>
      <c r="L134" s="93">
        <f t="shared" si="19"/>
        <v>19294.411680314868</v>
      </c>
      <c r="M134" s="93">
        <f t="shared" si="19"/>
        <v>19680.299913921164</v>
      </c>
      <c r="N134" s="93">
        <f t="shared" si="19"/>
        <v>20073.905912199589</v>
      </c>
    </row>
    <row r="135" spans="2:14" x14ac:dyDescent="0.3">
      <c r="B135" s="476" t="s">
        <v>40</v>
      </c>
      <c r="C135" s="94">
        <v>0.06</v>
      </c>
      <c r="D135" s="93"/>
      <c r="E135" s="93">
        <f>$C$135*E131*(1+((1+$D$124)^2)-1)</f>
        <v>41613.45314895398</v>
      </c>
      <c r="F135" s="93">
        <f>$C$135*F131*(1+((1+$D$124)^2)-1)*(1+$E$124)</f>
        <v>44210.220007431228</v>
      </c>
      <c r="G135" s="93">
        <f>$C$135*G131*(1+((1+$D$124)^2)-1)*(1+$E$124)*(1+$F$124)</f>
        <v>47138.647359611976</v>
      </c>
      <c r="H135" s="93">
        <f>$C$135*H131*(1+((1+$D$124)^2)-1)*(1+$E$124)*(1+$F$124)*(1+$G$124)</f>
        <v>49963.769383688996</v>
      </c>
      <c r="I135" s="93">
        <f>$C$135*I131*(1+((1+$D$124)^2)-1)*(1+$E$124)*(1+$F$124)*(1+$G$124)*(1+$H$124)</f>
        <v>52482.645052654727</v>
      </c>
      <c r="J135" s="93">
        <f>$C$135*J131*(1+((1+$D$124)^2)-1)*(1+$E$124)*(1+$F$124)*(1+$G$124)*(1+$H$124)*((1+$I$124)^E121)</f>
        <v>54602.943912781993</v>
      </c>
      <c r="K135" s="93">
        <f>$C$135*K131*(1+((1+$D$124)^2)-1)*(1+$E$124)*(1+$F$124)*(1+$G$124)*(1+$H$124)*((1+$I$124)^F121)</f>
        <v>56808.902846858364</v>
      </c>
      <c r="L135" s="93">
        <f>$C$135*L131*(1+((1+$D$124)^2)-1)*(1+$E$124)*(1+$F$124)*(1+$G$124)*(1+$H$124)*((1+$I$124)^G121)</f>
        <v>59103.982521871447</v>
      </c>
      <c r="M135" s="93">
        <f>$C$135*M131*(1+((1+$D$124)^2)-1)*(1+$E$124)*(1+$F$124)*(1+$G$124)*(1+$H$124)*((1+$I$124)^H121)</f>
        <v>61491.783415755053</v>
      </c>
      <c r="N135" s="93">
        <f>$C$135*N131*(1+((1+$D$124)^2)-1)*(1+$E$124)*(1+$F$124)*(1+$G$124)*(1+$H$124)*((1+$I$124)^I121)</f>
        <v>63976.051465751574</v>
      </c>
    </row>
    <row r="136" spans="2:14" x14ac:dyDescent="0.3">
      <c r="B136" s="498" t="s">
        <v>194</v>
      </c>
      <c r="C136" s="94">
        <v>1.5E-3</v>
      </c>
      <c r="D136" s="93"/>
      <c r="E136" s="93">
        <f>$C$136*E131*(1+((1+$D$124)^2)-1)</f>
        <v>1040.3363287238494</v>
      </c>
      <c r="F136" s="93">
        <f>$C$136*F131*(1+((1+$D$124)^2)-1)*(1+$E$124)</f>
        <v>1105.2555001857806</v>
      </c>
      <c r="G136" s="93">
        <f>$C$136*G131*(1+((1+$D$124)^2)-1)*(1+$E$124)*(1+$F$124)</f>
        <v>1178.4661839902997</v>
      </c>
      <c r="H136" s="93">
        <f>$C$136*H131*(1+((1+$D$124)^2)-1)*(1+$E$124)*(1+$F$124)*(1+$G$124)</f>
        <v>1249.0942345922251</v>
      </c>
      <c r="I136" s="93">
        <f>$C$136*I131*(1+((1+$D$124)^2)-1)*(1+$E$124)*(1+$F$124)*(1+$G$124)*(1+$H$124)</f>
        <v>1312.0661263163681</v>
      </c>
      <c r="J136" s="93">
        <f>$C$136*J131*(1+((1+$D$124)^2)-1)*(1+$E$124)*(1+$F$124)*(1+$G$124)*(1+$H$124)*((1+$I$124)^E121)</f>
        <v>1365.0735978195494</v>
      </c>
      <c r="K136" s="93">
        <f>$C$136*K131*(1+((1+$D$124)^2)-1)*(1+$E$124)*(1+$F$124)*(1+$G$124)*(1+$H$124)*((1+$I$124)^F121)</f>
        <v>1420.2225711714593</v>
      </c>
      <c r="L136" s="93">
        <f>$C$136*L131*(1+((1+$D$124)^2)-1)*(1+$E$124)*(1+$F$124)*(1+$G$124)*(1+$H$124)*((1+$I$124)^G121)</f>
        <v>1477.599563046786</v>
      </c>
      <c r="M136" s="93">
        <f>$C$136*M131*(1+((1+$D$124)^2)-1)*(1+$E$124)*(1+$F$124)*(1+$G$124)*(1+$H$124)*((1+$I$124)^H121)</f>
        <v>1537.2945853938763</v>
      </c>
      <c r="N136" s="93">
        <f>$C$136*N131*(1+((1+$D$124)^2)-1)*(1+$E$124)*(1+$F$124)*(1+$G$124)*(1+$H$124)*((1+$I$124)^I121)</f>
        <v>1599.4012866437895</v>
      </c>
    </row>
    <row r="137" spans="2:14" x14ac:dyDescent="0.3">
      <c r="B137" s="476" t="s">
        <v>143</v>
      </c>
      <c r="C137" s="94">
        <f>'DATOS SOCIMI'!L10</f>
        <v>6.0443709323648911E-2</v>
      </c>
      <c r="D137" s="93"/>
      <c r="E137" s="93">
        <f>$C$137*E131*(1+((1+$D$124)^2)-1)</f>
        <v>41921.191101477612</v>
      </c>
      <c r="F137" s="93">
        <f>$C$137*F131*(1+((1+$D$124)^2)-1)*(1+$E$124)</f>
        <v>44537.161454395675</v>
      </c>
      <c r="G137" s="93">
        <f>$C$137*G131*(1+((1+$D$124)^2)-1)*(1+$E$124)*(1+$F$124)</f>
        <v>47487.244981906275</v>
      </c>
      <c r="H137" s="93">
        <f>$C$137*H131*(1+((1+$D$124)^2)-1)*(1+$E$124)*(1+$F$124)*(1+$G$124)</f>
        <v>50333.259222358778</v>
      </c>
      <c r="I137" s="93">
        <f>$C$137*I131*(1+((1+$D$124)^2)-1)*(1+$E$124)*(1+$F$124)*(1+$G$124)*(1+$H$124)</f>
        <v>52870.762368315045</v>
      </c>
      <c r="J137" s="93">
        <f>$C$137*J131*(1+((1+$D$124)^2)-1)*(1+$E$124)*(1+$F$124)*(1+$G$124)*(1+$H$124)*((1+I124)^E121)</f>
        <v>55006.74116799498</v>
      </c>
      <c r="K137" s="93">
        <f>$C$137*K131*(1+((1+$D$124)^2)-1)*(1+$E$124)*(1+$F$124)*(1+$G$124)*(1+$H$124)*((1+J124)^F121)</f>
        <v>57229.013511181984</v>
      </c>
      <c r="L137" s="93">
        <f>$C$137*L131*(1+((1+$D$124)^2)-1)*(1+$E$124)*(1+$F$124)*(1+$G$124)*(1+$H$124)*((1+K124)^G121)</f>
        <v>59541.065657033716</v>
      </c>
      <c r="M137" s="93">
        <f>$C$137*M131*(1+((1+$D$124)^2)-1)*(1+$E$124)*(1+$F$124)*(1+$G$124)*(1+$H$124)*((1+L124)^H121)</f>
        <v>61946.52470957789</v>
      </c>
      <c r="N137" s="93">
        <f>$C$137*N131*(1+((1+$D$124)^2)-1)*(1+$E$124)*(1+$F$124)*(1+$G$124)*(1+$H$124)*((1+M124)^I121)</f>
        <v>64449.164307844847</v>
      </c>
    </row>
    <row r="138" spans="2:14" x14ac:dyDescent="0.3">
      <c r="B138" s="343" t="s">
        <v>43</v>
      </c>
      <c r="C138" s="133"/>
      <c r="D138" s="159"/>
      <c r="E138" s="159">
        <f>SUM(E134:E137)</f>
        <v>101571.11493297953</v>
      </c>
      <c r="F138" s="159">
        <f t="shared" ref="F138:N138" si="20">SUM(F134:F137)</f>
        <v>107086.71719679033</v>
      </c>
      <c r="G138" s="159">
        <f t="shared" si="20"/>
        <v>113331.41812427739</v>
      </c>
      <c r="H138" s="159">
        <f t="shared" si="20"/>
        <v>119388.66951218669</v>
      </c>
      <c r="I138" s="159">
        <f t="shared" si="20"/>
        <v>124847.0286055922</v>
      </c>
      <c r="J138" s="159">
        <f t="shared" si="20"/>
        <v>129519.94483806871</v>
      </c>
      <c r="K138" s="159">
        <f t="shared" si="20"/>
        <v>134374.22881187344</v>
      </c>
      <c r="L138" s="159">
        <f t="shared" si="20"/>
        <v>139417.05942226682</v>
      </c>
      <c r="M138" s="159">
        <f t="shared" si="20"/>
        <v>144655.90262464798</v>
      </c>
      <c r="N138" s="159">
        <f t="shared" si="20"/>
        <v>150098.52297243979</v>
      </c>
    </row>
    <row r="139" spans="2:14" x14ac:dyDescent="0.3">
      <c r="C139" s="79"/>
      <c r="D139" s="79"/>
      <c r="E139" s="79"/>
    </row>
    <row r="140" spans="2:14" x14ac:dyDescent="0.3">
      <c r="B140" s="345" t="s">
        <v>186</v>
      </c>
      <c r="C140" s="109"/>
      <c r="D140" s="127"/>
      <c r="E140" s="127">
        <f>E131-E138</f>
        <v>572967.15644968103</v>
      </c>
      <c r="F140" s="127">
        <f t="shared" ref="F140:N140" si="21">F131-F138</f>
        <v>599649.84685221245</v>
      </c>
      <c r="G140" s="127">
        <f t="shared" si="21"/>
        <v>627622.24257480248</v>
      </c>
      <c r="H140" s="127">
        <f t="shared" si="21"/>
        <v>652085.42757764657</v>
      </c>
      <c r="I140" s="127">
        <f t="shared" si="21"/>
        <v>670410.30817410746</v>
      </c>
      <c r="J140" s="127">
        <f t="shared" si="21"/>
        <v>681642.53867722501</v>
      </c>
      <c r="K140" s="127">
        <f t="shared" si="21"/>
        <v>693011.50437372609</v>
      </c>
      <c r="L140" s="127">
        <f t="shared" si="21"/>
        <v>704516.38842704473</v>
      </c>
      <c r="M140" s="127">
        <f t="shared" si="21"/>
        <v>716156.21418164985</v>
      </c>
      <c r="N140" s="127">
        <f t="shared" si="21"/>
        <v>727929.83616998408</v>
      </c>
    </row>
    <row r="141" spans="2:14" x14ac:dyDescent="0.3">
      <c r="B141" s="346" t="s">
        <v>73</v>
      </c>
      <c r="C141" s="88"/>
      <c r="D141" s="129"/>
      <c r="E141" s="129">
        <f>-$K$56</f>
        <v>-468562.21784</v>
      </c>
      <c r="F141" s="129">
        <f t="shared" ref="F141:N141" si="22">-$K$56</f>
        <v>-468562.21784</v>
      </c>
      <c r="G141" s="129">
        <f t="shared" si="22"/>
        <v>-468562.21784</v>
      </c>
      <c r="H141" s="129">
        <f t="shared" si="22"/>
        <v>-468562.21784</v>
      </c>
      <c r="I141" s="129">
        <f t="shared" si="22"/>
        <v>-468562.21784</v>
      </c>
      <c r="J141" s="129">
        <f t="shared" si="22"/>
        <v>-468562.21784</v>
      </c>
      <c r="K141" s="129">
        <f t="shared" si="22"/>
        <v>-468562.21784</v>
      </c>
      <c r="L141" s="129">
        <f t="shared" si="22"/>
        <v>-468562.21784</v>
      </c>
      <c r="M141" s="129">
        <f t="shared" si="22"/>
        <v>-468562.21784</v>
      </c>
      <c r="N141" s="129">
        <f t="shared" si="22"/>
        <v>-468562.21784</v>
      </c>
    </row>
    <row r="142" spans="2:14" x14ac:dyDescent="0.3">
      <c r="B142" s="347" t="s">
        <v>77</v>
      </c>
      <c r="D142" s="319"/>
      <c r="E142" s="319">
        <f>SUM(E140:E141)</f>
        <v>104404.93860968103</v>
      </c>
      <c r="F142" s="319">
        <f t="shared" ref="F142:N142" si="23">SUM(F140:F141)</f>
        <v>131087.62901221245</v>
      </c>
      <c r="G142" s="319">
        <f t="shared" si="23"/>
        <v>159060.02473480249</v>
      </c>
      <c r="H142" s="319">
        <f t="shared" si="23"/>
        <v>183523.20973764657</v>
      </c>
      <c r="I142" s="319">
        <f t="shared" si="23"/>
        <v>201848.09033410746</v>
      </c>
      <c r="J142" s="319">
        <f t="shared" si="23"/>
        <v>213080.32083722501</v>
      </c>
      <c r="K142" s="319">
        <f t="shared" si="23"/>
        <v>224449.28653372609</v>
      </c>
      <c r="L142" s="319">
        <f t="shared" si="23"/>
        <v>235954.17058704473</v>
      </c>
      <c r="M142" s="319">
        <f t="shared" si="23"/>
        <v>247593.99634164985</v>
      </c>
      <c r="N142" s="319">
        <f t="shared" si="23"/>
        <v>259367.61832998408</v>
      </c>
    </row>
    <row r="143" spans="2:14" x14ac:dyDescent="0.3">
      <c r="B143" s="348" t="s">
        <v>78</v>
      </c>
      <c r="C143" s="342">
        <f>K30</f>
        <v>0</v>
      </c>
      <c r="D143" s="319"/>
      <c r="E143" s="319">
        <f>E142*$C$143</f>
        <v>0</v>
      </c>
      <c r="F143" s="319">
        <f t="shared" ref="F143:N143" si="24">F142*$C$143</f>
        <v>0</v>
      </c>
      <c r="G143" s="319">
        <f t="shared" si="24"/>
        <v>0</v>
      </c>
      <c r="H143" s="319">
        <f t="shared" si="24"/>
        <v>0</v>
      </c>
      <c r="I143" s="319">
        <f t="shared" si="24"/>
        <v>0</v>
      </c>
      <c r="J143" s="319">
        <f t="shared" si="24"/>
        <v>0</v>
      </c>
      <c r="K143" s="319">
        <f t="shared" si="24"/>
        <v>0</v>
      </c>
      <c r="L143" s="319">
        <f t="shared" si="24"/>
        <v>0</v>
      </c>
      <c r="M143" s="319">
        <f t="shared" si="24"/>
        <v>0</v>
      </c>
      <c r="N143" s="319">
        <f t="shared" si="24"/>
        <v>0</v>
      </c>
    </row>
    <row r="144" spans="2:14" x14ac:dyDescent="0.3">
      <c r="B144" s="108" t="s">
        <v>79</v>
      </c>
      <c r="C144" s="109"/>
      <c r="D144" s="127"/>
      <c r="E144" s="127">
        <f>E142-E143</f>
        <v>104404.93860968103</v>
      </c>
      <c r="F144" s="127">
        <f t="shared" ref="F144:N144" si="25">F142-F143</f>
        <v>131087.62901221245</v>
      </c>
      <c r="G144" s="127">
        <f t="shared" si="25"/>
        <v>159060.02473480249</v>
      </c>
      <c r="H144" s="127">
        <f t="shared" si="25"/>
        <v>183523.20973764657</v>
      </c>
      <c r="I144" s="127">
        <f t="shared" si="25"/>
        <v>201848.09033410746</v>
      </c>
      <c r="J144" s="127">
        <f t="shared" si="25"/>
        <v>213080.32083722501</v>
      </c>
      <c r="K144" s="127">
        <f t="shared" si="25"/>
        <v>224449.28653372609</v>
      </c>
      <c r="L144" s="127">
        <f t="shared" si="25"/>
        <v>235954.17058704473</v>
      </c>
      <c r="M144" s="127">
        <f t="shared" si="25"/>
        <v>247593.99634164985</v>
      </c>
      <c r="N144" s="127">
        <f t="shared" si="25"/>
        <v>259367.61832998408</v>
      </c>
    </row>
    <row r="145" spans="2:16" x14ac:dyDescent="0.3">
      <c r="B145" s="346" t="s">
        <v>80</v>
      </c>
      <c r="C145" s="88"/>
      <c r="D145" s="129"/>
      <c r="E145" s="129">
        <f>-E141</f>
        <v>468562.21784</v>
      </c>
      <c r="F145" s="129">
        <f t="shared" ref="F145:N145" si="26">-F141</f>
        <v>468562.21784</v>
      </c>
      <c r="G145" s="129">
        <f t="shared" si="26"/>
        <v>468562.21784</v>
      </c>
      <c r="H145" s="129">
        <f t="shared" si="26"/>
        <v>468562.21784</v>
      </c>
      <c r="I145" s="129">
        <f t="shared" si="26"/>
        <v>468562.21784</v>
      </c>
      <c r="J145" s="129">
        <f t="shared" si="26"/>
        <v>468562.21784</v>
      </c>
      <c r="K145" s="129">
        <f t="shared" si="26"/>
        <v>468562.21784</v>
      </c>
      <c r="L145" s="129">
        <f t="shared" si="26"/>
        <v>468562.21784</v>
      </c>
      <c r="M145" s="129">
        <f t="shared" si="26"/>
        <v>468562.21784</v>
      </c>
      <c r="N145" s="129">
        <f t="shared" si="26"/>
        <v>468562.21784</v>
      </c>
    </row>
    <row r="146" spans="2:16" x14ac:dyDescent="0.3">
      <c r="B146" s="456"/>
      <c r="C146" s="79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6" x14ac:dyDescent="0.3">
      <c r="B147" s="479" t="s">
        <v>265</v>
      </c>
      <c r="C147" s="109"/>
      <c r="D147" s="127">
        <f>D59</f>
        <v>25151371.861885276</v>
      </c>
      <c r="E147" s="127"/>
      <c r="F147" s="127"/>
      <c r="G147" s="127"/>
      <c r="H147" s="127"/>
      <c r="I147" s="127"/>
      <c r="J147" s="127"/>
      <c r="K147" s="127"/>
      <c r="L147" s="127"/>
      <c r="M147" s="127"/>
      <c r="N147" s="128"/>
      <c r="O147" s="507" t="s">
        <v>276</v>
      </c>
      <c r="P147" s="319"/>
    </row>
    <row r="148" spans="2:16" x14ac:dyDescent="0.3">
      <c r="B148" s="346" t="s">
        <v>266</v>
      </c>
      <c r="C148" s="8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37">
        <f>IF(J73=1,D79,J71)</f>
        <v>24887465.188547172</v>
      </c>
      <c r="O148" s="319">
        <v>24224650.809999999</v>
      </c>
    </row>
    <row r="149" spans="2:16" x14ac:dyDescent="0.3">
      <c r="B149" s="456"/>
      <c r="C149" s="79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6" x14ac:dyDescent="0.3">
      <c r="B150" s="84" t="s">
        <v>81</v>
      </c>
      <c r="C150" s="127"/>
      <c r="D150" s="127">
        <f>-D147</f>
        <v>-25151371.861885276</v>
      </c>
      <c r="E150" s="127">
        <f>SUM(E144:E148)</f>
        <v>572967.15644968103</v>
      </c>
      <c r="F150" s="127">
        <f>SUM(F144:F148)</f>
        <v>599649.84685221245</v>
      </c>
      <c r="G150" s="127">
        <f t="shared" ref="G150:M150" si="27">SUM(G144:G148)</f>
        <v>627622.24257480248</v>
      </c>
      <c r="H150" s="127">
        <f t="shared" si="27"/>
        <v>652085.42757764657</v>
      </c>
      <c r="I150" s="127">
        <f t="shared" si="27"/>
        <v>670410.30817410746</v>
      </c>
      <c r="J150" s="127">
        <f t="shared" si="27"/>
        <v>681642.53867722501</v>
      </c>
      <c r="K150" s="127">
        <f t="shared" si="27"/>
        <v>693011.50437372609</v>
      </c>
      <c r="L150" s="127">
        <f t="shared" si="27"/>
        <v>704516.38842704473</v>
      </c>
      <c r="M150" s="127">
        <f t="shared" si="27"/>
        <v>716156.21418164985</v>
      </c>
      <c r="N150" s="127">
        <f>N144+N145+N148</f>
        <v>25615395.024717156</v>
      </c>
    </row>
    <row r="151" spans="2:16" x14ac:dyDescent="0.3">
      <c r="B151" s="216" t="s">
        <v>88</v>
      </c>
      <c r="C151" s="159"/>
      <c r="D151" s="159">
        <f>D150</f>
        <v>-25151371.861885276</v>
      </c>
      <c r="E151" s="159">
        <f t="shared" ref="E151:N151" si="28">E150/((1+$K$47)^E121)</f>
        <v>560095.74532234739</v>
      </c>
      <c r="F151" s="159">
        <f t="shared" si="28"/>
        <v>573010.81399132044</v>
      </c>
      <c r="G151" s="159">
        <f t="shared" si="28"/>
        <v>586267.69353587076</v>
      </c>
      <c r="H151" s="159">
        <f t="shared" si="28"/>
        <v>595435.43588838645</v>
      </c>
      <c r="I151" s="159">
        <f t="shared" si="28"/>
        <v>598416.29503846378</v>
      </c>
      <c r="J151" s="159">
        <f t="shared" si="28"/>
        <v>594773.97660084162</v>
      </c>
      <c r="K151" s="159">
        <f t="shared" si="28"/>
        <v>591109.94060504762</v>
      </c>
      <c r="L151" s="159">
        <f t="shared" si="28"/>
        <v>587423.69980982703</v>
      </c>
      <c r="M151" s="159">
        <f t="shared" si="28"/>
        <v>583714.75901938486</v>
      </c>
      <c r="N151" s="159">
        <f t="shared" si="28"/>
        <v>20409224.97077737</v>
      </c>
    </row>
    <row r="152" spans="2:16" x14ac:dyDescent="0.3">
      <c r="B152" s="508" t="s">
        <v>277</v>
      </c>
      <c r="C152" s="93"/>
      <c r="D152" s="509">
        <f>D150</f>
        <v>-25151371.861885276</v>
      </c>
      <c r="E152" s="509">
        <f>D152+E150</f>
        <v>-24578404.705435596</v>
      </c>
      <c r="F152" s="509">
        <f t="shared" ref="F152:N152" si="29">E152+F150</f>
        <v>-23978754.858583383</v>
      </c>
      <c r="G152" s="509">
        <f t="shared" si="29"/>
        <v>-23351132.61600858</v>
      </c>
      <c r="H152" s="509">
        <f t="shared" si="29"/>
        <v>-22699047.188430931</v>
      </c>
      <c r="I152" s="509">
        <f t="shared" si="29"/>
        <v>-22028636.880256824</v>
      </c>
      <c r="J152" s="509">
        <f t="shared" si="29"/>
        <v>-21346994.341579597</v>
      </c>
      <c r="K152" s="509">
        <f t="shared" si="29"/>
        <v>-20653982.837205872</v>
      </c>
      <c r="L152" s="509">
        <f t="shared" si="29"/>
        <v>-19949466.448778827</v>
      </c>
      <c r="M152" s="509">
        <f t="shared" si="29"/>
        <v>-19233310.234597176</v>
      </c>
      <c r="N152" s="509">
        <f t="shared" si="29"/>
        <v>6382084.7901199795</v>
      </c>
    </row>
    <row r="153" spans="2:16" x14ac:dyDescent="0.3">
      <c r="B153" s="508" t="s">
        <v>278</v>
      </c>
      <c r="C153" s="93"/>
      <c r="D153" s="509">
        <f>D151</f>
        <v>-25151371.861885276</v>
      </c>
      <c r="E153" s="509">
        <f>D153+E151</f>
        <v>-24591276.116562929</v>
      </c>
      <c r="F153" s="509">
        <f t="shared" ref="F153:N153" si="30">E153+F151</f>
        <v>-24018265.30257161</v>
      </c>
      <c r="G153" s="509">
        <f t="shared" si="30"/>
        <v>-23431997.609035738</v>
      </c>
      <c r="H153" s="509">
        <f t="shared" si="30"/>
        <v>-22836562.173147351</v>
      </c>
      <c r="I153" s="509">
        <f t="shared" si="30"/>
        <v>-22238145.878108885</v>
      </c>
      <c r="J153" s="509">
        <f t="shared" si="30"/>
        <v>-21643371.901508044</v>
      </c>
      <c r="K153" s="509">
        <f t="shared" si="30"/>
        <v>-21052261.960902996</v>
      </c>
      <c r="L153" s="509">
        <f t="shared" si="30"/>
        <v>-20464838.261093169</v>
      </c>
      <c r="M153" s="509">
        <f t="shared" si="30"/>
        <v>-19881123.502073783</v>
      </c>
      <c r="N153" s="509">
        <f t="shared" si="30"/>
        <v>528101.46870358661</v>
      </c>
    </row>
    <row r="155" spans="2:16" ht="15" thickBot="1" x14ac:dyDescent="0.35"/>
    <row r="156" spans="2:16" x14ac:dyDescent="0.3">
      <c r="B156" s="349" t="str">
        <f>IF(D156&lt;0,"EMC&lt;0, PII NO ACEPTABLE", "EMC&gt; 0, PII ACEPTABLE")</f>
        <v>EMC&gt; 0, PII ACEPTABLE</v>
      </c>
      <c r="C156" s="219" t="s">
        <v>82</v>
      </c>
      <c r="D156" s="128">
        <f>SUM(D151:N151)</f>
        <v>528101.46870358661</v>
      </c>
    </row>
    <row r="157" spans="2:16" ht="15" thickBot="1" x14ac:dyDescent="0.35">
      <c r="B157" s="350" t="str">
        <f>IF(D157&lt;K47,"TIR &lt; s ", "TIR &gt; s ")</f>
        <v xml:space="preserve">TIR &gt; s </v>
      </c>
      <c r="C157" s="220" t="s">
        <v>89</v>
      </c>
      <c r="D157" s="112">
        <f>IRR(D150:N150)</f>
        <v>2.5352401926138635E-2</v>
      </c>
    </row>
    <row r="161" spans="2:14" x14ac:dyDescent="0.3">
      <c r="D161" s="280">
        <v>0</v>
      </c>
      <c r="E161" s="280">
        <v>1</v>
      </c>
      <c r="F161" s="280">
        <v>2</v>
      </c>
      <c r="G161" s="280">
        <v>3</v>
      </c>
      <c r="H161" s="280">
        <v>4</v>
      </c>
      <c r="I161" s="280">
        <v>5</v>
      </c>
      <c r="J161" s="280">
        <v>6</v>
      </c>
      <c r="K161" s="280">
        <v>7</v>
      </c>
      <c r="L161" s="280">
        <v>8</v>
      </c>
      <c r="M161" s="280">
        <v>9</v>
      </c>
      <c r="N161" s="280">
        <v>10</v>
      </c>
    </row>
    <row r="162" spans="2:14" x14ac:dyDescent="0.3">
      <c r="B162" s="335" t="s">
        <v>191</v>
      </c>
      <c r="C162" s="336" t="s">
        <v>98</v>
      </c>
      <c r="D162" s="337">
        <v>2018</v>
      </c>
      <c r="E162" s="337">
        <v>2019</v>
      </c>
      <c r="F162" s="337">
        <v>2020</v>
      </c>
      <c r="G162" s="337">
        <v>2021</v>
      </c>
      <c r="H162" s="337">
        <v>2022</v>
      </c>
      <c r="I162" s="337">
        <v>2023</v>
      </c>
      <c r="J162" s="337">
        <v>2024</v>
      </c>
      <c r="K162" s="337">
        <v>2025</v>
      </c>
      <c r="L162" s="337">
        <v>2026</v>
      </c>
      <c r="M162" s="337">
        <v>2027</v>
      </c>
      <c r="N162" s="337">
        <v>2028</v>
      </c>
    </row>
    <row r="163" spans="2:14" x14ac:dyDescent="0.3">
      <c r="B163" s="95" t="s">
        <v>214</v>
      </c>
      <c r="D163" s="156">
        <f>'ANÁLISIS TÉCNICO Y COMERCIAL'!C59</f>
        <v>0.04</v>
      </c>
      <c r="E163" s="156">
        <f>'ANÁLISIS TÉCNICO Y COMERCIAL'!D59</f>
        <v>0.04</v>
      </c>
      <c r="F163" s="156">
        <f>'ANÁLISIS TÉCNICO Y COMERCIAL'!E59</f>
        <v>0.04</v>
      </c>
      <c r="G163" s="156">
        <f>'ANÁLISIS TÉCNICO Y COMERCIAL'!F59</f>
        <v>3.5000000000000003E-2</v>
      </c>
      <c r="H163" s="156">
        <f>'ANÁLISIS TÉCNICO Y COMERCIAL'!G59</f>
        <v>0.03</v>
      </c>
      <c r="I163" s="156">
        <f>'ANÁLISIS TÉCNICO Y COMERCIAL'!H59</f>
        <v>0.02</v>
      </c>
      <c r="J163" s="342">
        <f>I163</f>
        <v>0.02</v>
      </c>
      <c r="K163" s="342">
        <f t="shared" ref="K163:N163" si="31">J163</f>
        <v>0.02</v>
      </c>
      <c r="L163" s="342">
        <f t="shared" si="31"/>
        <v>0.02</v>
      </c>
      <c r="M163" s="342">
        <f t="shared" si="31"/>
        <v>0.02</v>
      </c>
      <c r="N163" s="342">
        <f t="shared" si="31"/>
        <v>0.02</v>
      </c>
    </row>
    <row r="164" spans="2:14" x14ac:dyDescent="0.3">
      <c r="B164" s="95" t="s">
        <v>253</v>
      </c>
      <c r="D164" s="447">
        <f>D124</f>
        <v>1.4E-2</v>
      </c>
      <c r="E164" s="447">
        <f t="shared" ref="E164:I164" si="32">E124</f>
        <v>1.4E-2</v>
      </c>
      <c r="F164" s="447">
        <f t="shared" si="32"/>
        <v>1.7000000000000001E-2</v>
      </c>
      <c r="G164" s="447">
        <f t="shared" si="32"/>
        <v>1.7999999999999999E-2</v>
      </c>
      <c r="H164" s="447">
        <f t="shared" si="32"/>
        <v>1.9E-2</v>
      </c>
      <c r="I164" s="447">
        <f t="shared" si="32"/>
        <v>0.02</v>
      </c>
      <c r="J164" s="447">
        <f>I164</f>
        <v>0.02</v>
      </c>
      <c r="K164" s="447">
        <f t="shared" ref="K164:N164" si="33">J164</f>
        <v>0.02</v>
      </c>
      <c r="L164" s="447">
        <f t="shared" si="33"/>
        <v>0.02</v>
      </c>
      <c r="M164" s="447">
        <f t="shared" si="33"/>
        <v>0.02</v>
      </c>
      <c r="N164" s="447">
        <f t="shared" si="33"/>
        <v>0.02</v>
      </c>
    </row>
    <row r="165" spans="2:14" x14ac:dyDescent="0.3">
      <c r="B165" s="95" t="s">
        <v>192</v>
      </c>
      <c r="D165" s="447">
        <v>1</v>
      </c>
      <c r="E165" s="447">
        <f>D165</f>
        <v>1</v>
      </c>
      <c r="F165" s="447">
        <f t="shared" ref="F165:N165" si="34">E165</f>
        <v>1</v>
      </c>
      <c r="G165" s="447">
        <f t="shared" si="34"/>
        <v>1</v>
      </c>
      <c r="H165" s="447">
        <f t="shared" si="34"/>
        <v>1</v>
      </c>
      <c r="I165" s="447">
        <f t="shared" si="34"/>
        <v>1</v>
      </c>
      <c r="J165" s="447">
        <f t="shared" si="34"/>
        <v>1</v>
      </c>
      <c r="K165" s="447">
        <f t="shared" si="34"/>
        <v>1</v>
      </c>
      <c r="L165" s="447">
        <f t="shared" si="34"/>
        <v>1</v>
      </c>
      <c r="M165" s="447">
        <f t="shared" si="34"/>
        <v>1</v>
      </c>
      <c r="N165" s="447">
        <f t="shared" si="34"/>
        <v>1</v>
      </c>
    </row>
    <row r="166" spans="2:14" x14ac:dyDescent="0.3">
      <c r="B166" s="438" t="s">
        <v>178</v>
      </c>
      <c r="C166" s="341">
        <f>'ANÁLISIS TÉCNICO Y COMERCIAL'!K64</f>
        <v>3375</v>
      </c>
      <c r="D166" s="341">
        <f>C166*(1+(((1+'ANÁLISIS TÉCNICO Y COMERCIAL'!C55)^2)-1))</f>
        <v>3685.5843749999995</v>
      </c>
      <c r="E166" s="341">
        <f>D166*(1+'ANÁLISIS TÉCNICO Y COMERCIAL'!D55)</f>
        <v>3851.4356718749991</v>
      </c>
      <c r="F166" s="341">
        <f>E166*(1+'ANÁLISIS TÉCNICO Y COMERCIAL'!E55)</f>
        <v>4024.7502771093737</v>
      </c>
      <c r="G166" s="341">
        <f>F166*(1+'ANÁLISIS TÉCNICO Y COMERCIAL'!F55)</f>
        <v>4165.6165368082011</v>
      </c>
      <c r="H166" s="341">
        <f>G166*(1+'ANÁLISIS TÉCNICO Y COMERCIAL'!G55)</f>
        <v>4290.5850329124469</v>
      </c>
      <c r="I166" s="341">
        <f>H166*(1+'ANÁLISIS TÉCNICO Y COMERCIAL'!$H$55)</f>
        <v>4376.3967335706957</v>
      </c>
      <c r="J166" s="341">
        <f>I166*(1+'ANÁLISIS TÉCNICO Y COMERCIAL'!$H$55)</f>
        <v>4463.9246682421099</v>
      </c>
      <c r="K166" s="341">
        <f>J166*(1+'ANÁLISIS TÉCNICO Y COMERCIAL'!$H$55)</f>
        <v>4553.2031616069526</v>
      </c>
      <c r="L166" s="341">
        <f>K166*(1+'ANÁLISIS TÉCNICO Y COMERCIAL'!$H$55)</f>
        <v>4644.2672248390918</v>
      </c>
      <c r="M166" s="341">
        <f>L166*(1+'ANÁLISIS TÉCNICO Y COMERCIAL'!$H$55)</f>
        <v>4737.1525693358735</v>
      </c>
      <c r="N166" s="341">
        <f>M166*(1+'ANÁLISIS TÉCNICO Y COMERCIAL'!$H$55)</f>
        <v>4831.895620722591</v>
      </c>
    </row>
    <row r="167" spans="2:14" x14ac:dyDescent="0.3">
      <c r="E167" s="342"/>
    </row>
    <row r="168" spans="2:14" x14ac:dyDescent="0.3">
      <c r="B168" s="220" t="s">
        <v>177</v>
      </c>
      <c r="C168" s="88"/>
      <c r="D168" s="88"/>
      <c r="E168" s="129"/>
      <c r="F168" s="88"/>
      <c r="G168" s="88"/>
      <c r="H168" s="88"/>
      <c r="I168" s="88"/>
      <c r="J168" s="88"/>
      <c r="K168" s="88"/>
      <c r="L168" s="88"/>
      <c r="M168" s="88"/>
      <c r="N168" s="88"/>
    </row>
    <row r="169" spans="2:14" x14ac:dyDescent="0.3">
      <c r="B169" s="135" t="s">
        <v>182</v>
      </c>
      <c r="C169" s="150">
        <v>25</v>
      </c>
      <c r="D169" s="319"/>
      <c r="E169" s="319">
        <f>C169*'ANÁLISIS TÉCNICO Y COMERCIAL'!I17*12*(1+$E$124)</f>
        <v>203375.95199999999</v>
      </c>
      <c r="F169" s="319">
        <v>206833.34318399997</v>
      </c>
      <c r="G169" s="319">
        <v>210556.34336131197</v>
      </c>
      <c r="H169" s="319">
        <v>214556.91388517688</v>
      </c>
      <c r="I169" s="319">
        <v>218848.05216288043</v>
      </c>
      <c r="J169" s="319">
        <v>223225.01320613804</v>
      </c>
      <c r="K169" s="319">
        <v>227689.5134702608</v>
      </c>
      <c r="L169" s="319">
        <v>232243.30373966604</v>
      </c>
      <c r="M169" s="319">
        <v>236888.16981445937</v>
      </c>
      <c r="N169" s="319">
        <v>241625.93321074857</v>
      </c>
    </row>
    <row r="170" spans="2:14" x14ac:dyDescent="0.3">
      <c r="B170" s="135" t="s">
        <v>268</v>
      </c>
      <c r="C170" s="304">
        <f>'ANÁLISIS TÉCNICO Y COMERCIAL'!K76</f>
        <v>14.5</v>
      </c>
      <c r="D170" s="319"/>
      <c r="E170" s="319">
        <f>$C$170*'ANÁLISIS TÉCNICO Y COMERCIAL'!$I$25*12*(E165)*(1+(((1+$D$163)^2)-1))</f>
        <v>509296.86412800016</v>
      </c>
      <c r="F170" s="319">
        <f>$C$170*'ANÁLISIS TÉCNICO Y COMERCIAL'!$I$25*12*(F165)*(1+(((1+$D$163)^2)-1))*(1+$E$163)</f>
        <v>529668.73869312019</v>
      </c>
      <c r="G170" s="319">
        <f>$C$170*'ANÁLISIS TÉCNICO Y COMERCIAL'!$I$25*12*(G165)*(1+(((1+$D$163)^2)-1))*(1+$E$163)*(1+$F$163)</f>
        <v>550855.48824084504</v>
      </c>
      <c r="H170" s="319">
        <f>$C$170*'ANÁLISIS TÉCNICO Y COMERCIAL'!$I$25*12*(H165)*(1+(((1+$D$163)^2)-1))*(1+$E$163)*(1+$F$163)*(1+$G$163)</f>
        <v>570135.43032927462</v>
      </c>
      <c r="I170" s="319">
        <f>$C$170*'ANÁLISIS TÉCNICO Y COMERCIAL'!$I$25*12*(I165)*(1+(((1+$D$163)^2)-1))*(1+$E$163)*(1+$F$163)*(1+$G$163)*(1+$H$163)</f>
        <v>587239.49323915283</v>
      </c>
      <c r="J170" s="319">
        <f>$C$170*'ANÁLISIS TÉCNICO Y COMERCIAL'!$I$25*12*(J165)*(1+(((1+$D$163)^2)-1))*(1+$E$163)*(1+$F$163)*(1+$G$163)*(1+$H$163)*((1+I163)^E161)</f>
        <v>598984.28310393589</v>
      </c>
      <c r="K170" s="319">
        <f>$C$170*'ANÁLISIS TÉCNICO Y COMERCIAL'!$I$25*12*(K165)*(1+(((1+$D$163)^2)-1))*(1+$E$163)*(1+$F$163)*(1+$G$163)*(1+$H$163)*((1+J163)^F161)</f>
        <v>610963.96876601456</v>
      </c>
      <c r="L170" s="319">
        <f>$C$170*'ANÁLISIS TÉCNICO Y COMERCIAL'!$I$25*12*(L165)*(1+(((1+$D$163)^2)-1))*(1+$E$163)*(1+$F$163)*(1+$G$163)*(1+$H$163)*((1+K163)^G161)</f>
        <v>623183.24814133486</v>
      </c>
      <c r="M170" s="319">
        <f>$C$170*'ANÁLISIS TÉCNICO Y COMERCIAL'!$I$25*12*(M165)*(1+(((1+$D$163)^2)-1))*(1+$E$163)*(1+$F$163)*(1+$G$163)*(1+$H$163)*((1+L163)^H161)</f>
        <v>635646.91310416162</v>
      </c>
      <c r="N170" s="319">
        <f>$C$170*'ANÁLISIS TÉCNICO Y COMERCIAL'!$I$25*12*(N165)*(1+(((1+$D$163)^2)-1))*(1+$E$163)*(1+$F$163)*(1+$G$163)*(1+$H$163)*((1+M163)^I161)</f>
        <v>648359.85136624484</v>
      </c>
    </row>
    <row r="171" spans="2:14" x14ac:dyDescent="0.3">
      <c r="B171" s="343" t="s">
        <v>42</v>
      </c>
      <c r="C171" s="133"/>
      <c r="D171" s="159"/>
      <c r="E171" s="159">
        <f>SUM(E169:E170)</f>
        <v>712672.81612800015</v>
      </c>
      <c r="F171" s="159">
        <f t="shared" ref="F171:N171" si="35">SUM(F169:F170)</f>
        <v>736502.08187712019</v>
      </c>
      <c r="G171" s="159">
        <f t="shared" si="35"/>
        <v>761411.83160215698</v>
      </c>
      <c r="H171" s="159">
        <f t="shared" si="35"/>
        <v>784692.3442144515</v>
      </c>
      <c r="I171" s="159">
        <f t="shared" si="35"/>
        <v>806087.54540203325</v>
      </c>
      <c r="J171" s="159">
        <f t="shared" si="35"/>
        <v>822209.29631007393</v>
      </c>
      <c r="K171" s="159">
        <f t="shared" si="35"/>
        <v>838653.48223627533</v>
      </c>
      <c r="L171" s="159">
        <f t="shared" si="35"/>
        <v>855426.55188100087</v>
      </c>
      <c r="M171" s="159">
        <f t="shared" si="35"/>
        <v>872535.08291862102</v>
      </c>
      <c r="N171" s="159">
        <f t="shared" si="35"/>
        <v>889985.78457699344</v>
      </c>
    </row>
    <row r="173" spans="2:14" x14ac:dyDescent="0.3">
      <c r="B173" s="220" t="s">
        <v>39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</row>
    <row r="174" spans="2:14" x14ac:dyDescent="0.3">
      <c r="B174" s="476" t="s">
        <v>41</v>
      </c>
      <c r="C174" s="94">
        <f>C134</f>
        <v>3.0000000000000001E-3</v>
      </c>
      <c r="D174" s="93"/>
      <c r="E174" s="93">
        <f>E134</f>
        <v>16996.134353824091</v>
      </c>
      <c r="F174" s="93">
        <f t="shared" ref="F174:N174" si="36">F134</f>
        <v>17234.08023477763</v>
      </c>
      <c r="G174" s="93">
        <f t="shared" si="36"/>
        <v>17527.059598768847</v>
      </c>
      <c r="H174" s="93">
        <f t="shared" si="36"/>
        <v>17842.546671546686</v>
      </c>
      <c r="I174" s="93">
        <f t="shared" si="36"/>
        <v>18181.555058306072</v>
      </c>
      <c r="J174" s="93">
        <f t="shared" si="36"/>
        <v>18545.186159472192</v>
      </c>
      <c r="K174" s="93">
        <f t="shared" si="36"/>
        <v>18916.089882661636</v>
      </c>
      <c r="L174" s="93">
        <f t="shared" si="36"/>
        <v>19294.411680314868</v>
      </c>
      <c r="M174" s="93">
        <f t="shared" si="36"/>
        <v>19680.299913921164</v>
      </c>
      <c r="N174" s="93">
        <f t="shared" si="36"/>
        <v>20073.905912199589</v>
      </c>
    </row>
    <row r="175" spans="2:14" x14ac:dyDescent="0.3">
      <c r="B175" s="476" t="s">
        <v>40</v>
      </c>
      <c r="C175" s="94">
        <v>0.06</v>
      </c>
      <c r="D175" s="93"/>
      <c r="E175" s="93">
        <f>(E135/E131)*E171</f>
        <v>43966.040331092729</v>
      </c>
      <c r="F175" s="93">
        <f t="shared" ref="F175:N175" si="37">(F135/F131)*F171</f>
        <v>46072.21521010896</v>
      </c>
      <c r="G175" s="93">
        <f t="shared" si="37"/>
        <v>48440.173426590249</v>
      </c>
      <c r="H175" s="93">
        <f t="shared" si="37"/>
        <v>50819.836299587194</v>
      </c>
      <c r="I175" s="93">
        <f t="shared" si="37"/>
        <v>53197.379728695312</v>
      </c>
      <c r="J175" s="93">
        <f t="shared" si="37"/>
        <v>55346.553869734613</v>
      </c>
      <c r="K175" s="93">
        <f t="shared" si="37"/>
        <v>57582.554646071869</v>
      </c>
      <c r="L175" s="93">
        <f t="shared" si="37"/>
        <v>59908.889853773173</v>
      </c>
      <c r="M175" s="93">
        <f t="shared" si="37"/>
        <v>62329.209003865624</v>
      </c>
      <c r="N175" s="93">
        <f t="shared" si="37"/>
        <v>64847.309047621799</v>
      </c>
    </row>
    <row r="176" spans="2:14" x14ac:dyDescent="0.3">
      <c r="B176" s="498" t="s">
        <v>194</v>
      </c>
      <c r="C176" s="94">
        <v>1.5E-3</v>
      </c>
      <c r="D176" s="93"/>
      <c r="E176" s="93">
        <f>(E136/E131)*E171</f>
        <v>1099.1510082773182</v>
      </c>
      <c r="F176" s="93">
        <f t="shared" ref="F176:N176" si="38">(F136/F131)*F171</f>
        <v>1151.805380252724</v>
      </c>
      <c r="G176" s="93">
        <f t="shared" si="38"/>
        <v>1211.0043356647566</v>
      </c>
      <c r="H176" s="93">
        <f t="shared" si="38"/>
        <v>1270.4959074896801</v>
      </c>
      <c r="I176" s="93">
        <f t="shared" si="38"/>
        <v>1329.9344932173826</v>
      </c>
      <c r="J176" s="93">
        <f t="shared" si="38"/>
        <v>1383.6638467433647</v>
      </c>
      <c r="K176" s="93">
        <f t="shared" si="38"/>
        <v>1439.5638661517969</v>
      </c>
      <c r="L176" s="93">
        <f t="shared" si="38"/>
        <v>1497.7222463443293</v>
      </c>
      <c r="M176" s="93">
        <f t="shared" si="38"/>
        <v>1558.2302250966404</v>
      </c>
      <c r="N176" s="93">
        <f t="shared" si="38"/>
        <v>1621.1827261905453</v>
      </c>
    </row>
    <row r="177" spans="2:16" x14ac:dyDescent="0.3">
      <c r="B177" s="476" t="s">
        <v>143</v>
      </c>
      <c r="C177" s="94">
        <v>6.0443709323648911E-2</v>
      </c>
      <c r="D177" s="93"/>
      <c r="E177" s="93">
        <f>(E137/E131)*E171</f>
        <v>44291.176031406561</v>
      </c>
      <c r="F177" s="93">
        <f t="shared" ref="F177:N177" si="39">(F137/F131)*F171</f>
        <v>46412.926400940363</v>
      </c>
      <c r="G177" s="93">
        <f t="shared" si="39"/>
        <v>48798.39603639939</v>
      </c>
      <c r="H177" s="93">
        <f t="shared" si="39"/>
        <v>51195.656886127828</v>
      </c>
      <c r="I177" s="93">
        <f t="shared" si="39"/>
        <v>53590.782618350531</v>
      </c>
      <c r="J177" s="93">
        <f t="shared" si="39"/>
        <v>55755.850236131897</v>
      </c>
      <c r="K177" s="93">
        <f t="shared" si="39"/>
        <v>58008.386585671629</v>
      </c>
      <c r="L177" s="93">
        <f t="shared" si="39"/>
        <v>60351.925403732748</v>
      </c>
      <c r="M177" s="93">
        <f t="shared" si="39"/>
        <v>62790.143190043564</v>
      </c>
      <c r="N177" s="93">
        <f t="shared" si="39"/>
        <v>65326.864974921329</v>
      </c>
    </row>
    <row r="178" spans="2:16" x14ac:dyDescent="0.3">
      <c r="B178" s="343" t="s">
        <v>43</v>
      </c>
      <c r="C178" s="133"/>
      <c r="D178" s="159"/>
      <c r="E178" s="159">
        <f>SUM(E174:E177)</f>
        <v>106352.5017246007</v>
      </c>
      <c r="F178" s="159">
        <f t="shared" ref="F178:N178" si="40">SUM(F174:F177)</f>
        <v>110871.02722607968</v>
      </c>
      <c r="G178" s="159">
        <f t="shared" si="40"/>
        <v>115976.63339742323</v>
      </c>
      <c r="H178" s="159">
        <f t="shared" si="40"/>
        <v>121128.53576475137</v>
      </c>
      <c r="I178" s="159">
        <f t="shared" si="40"/>
        <v>126299.65189856931</v>
      </c>
      <c r="J178" s="159">
        <f t="shared" si="40"/>
        <v>131031.25411208207</v>
      </c>
      <c r="K178" s="159">
        <f t="shared" si="40"/>
        <v>135946.59498055693</v>
      </c>
      <c r="L178" s="159">
        <f t="shared" si="40"/>
        <v>141052.9491841651</v>
      </c>
      <c r="M178" s="159">
        <f t="shared" si="40"/>
        <v>146357.88233292699</v>
      </c>
      <c r="N178" s="159">
        <f t="shared" si="40"/>
        <v>151869.26266093325</v>
      </c>
    </row>
    <row r="179" spans="2:16" x14ac:dyDescent="0.3">
      <c r="C179" s="79"/>
      <c r="D179" s="79"/>
      <c r="E179" s="79"/>
    </row>
    <row r="180" spans="2:16" x14ac:dyDescent="0.3">
      <c r="B180" s="353" t="s">
        <v>186</v>
      </c>
      <c r="C180" s="109"/>
      <c r="D180" s="127"/>
      <c r="E180" s="127">
        <f>E171-E178</f>
        <v>606320.31440339948</v>
      </c>
      <c r="F180" s="127">
        <f t="shared" ref="F180:N180" si="41">F171-F178</f>
        <v>625631.05465104047</v>
      </c>
      <c r="G180" s="127">
        <f t="shared" si="41"/>
        <v>645435.19820473378</v>
      </c>
      <c r="H180" s="127">
        <f t="shared" si="41"/>
        <v>663563.80844970013</v>
      </c>
      <c r="I180" s="127">
        <f t="shared" si="41"/>
        <v>679787.89350346394</v>
      </c>
      <c r="J180" s="127">
        <f t="shared" si="41"/>
        <v>691178.04219799186</v>
      </c>
      <c r="K180" s="127">
        <f t="shared" si="41"/>
        <v>702706.88725571847</v>
      </c>
      <c r="L180" s="127">
        <f t="shared" si="41"/>
        <v>714373.60269683576</v>
      </c>
      <c r="M180" s="127">
        <f t="shared" si="41"/>
        <v>726177.20058569405</v>
      </c>
      <c r="N180" s="127">
        <f t="shared" si="41"/>
        <v>738116.52191606024</v>
      </c>
    </row>
    <row r="181" spans="2:16" x14ac:dyDescent="0.3">
      <c r="B181" s="346" t="s">
        <v>73</v>
      </c>
      <c r="C181" s="88"/>
      <c r="D181" s="129"/>
      <c r="E181" s="129">
        <f>-$M$56</f>
        <v>-532780.755</v>
      </c>
      <c r="F181" s="129">
        <f t="shared" ref="F181:N181" si="42">-$M$56</f>
        <v>-532780.755</v>
      </c>
      <c r="G181" s="129">
        <f t="shared" si="42"/>
        <v>-532780.755</v>
      </c>
      <c r="H181" s="129">
        <f t="shared" si="42"/>
        <v>-532780.755</v>
      </c>
      <c r="I181" s="129">
        <f t="shared" si="42"/>
        <v>-532780.755</v>
      </c>
      <c r="J181" s="129">
        <f t="shared" si="42"/>
        <v>-532780.755</v>
      </c>
      <c r="K181" s="129">
        <f t="shared" si="42"/>
        <v>-532780.755</v>
      </c>
      <c r="L181" s="129">
        <f t="shared" si="42"/>
        <v>-532780.755</v>
      </c>
      <c r="M181" s="129">
        <f t="shared" si="42"/>
        <v>-532780.755</v>
      </c>
      <c r="N181" s="129">
        <f t="shared" si="42"/>
        <v>-532780.755</v>
      </c>
    </row>
    <row r="182" spans="2:16" x14ac:dyDescent="0.3">
      <c r="B182" s="347" t="s">
        <v>77</v>
      </c>
      <c r="D182" s="319"/>
      <c r="E182" s="319">
        <f>SUM(E180:E181)</f>
        <v>73539.559403399471</v>
      </c>
      <c r="F182" s="319">
        <f t="shared" ref="F182:N182" si="43">SUM(F180:F181)</f>
        <v>92850.299651040463</v>
      </c>
      <c r="G182" s="319">
        <f t="shared" si="43"/>
        <v>112654.44320473378</v>
      </c>
      <c r="H182" s="319">
        <f t="shared" si="43"/>
        <v>130783.05344970012</v>
      </c>
      <c r="I182" s="319">
        <f t="shared" si="43"/>
        <v>147007.13850346394</v>
      </c>
      <c r="J182" s="319">
        <f t="shared" si="43"/>
        <v>158397.28719799186</v>
      </c>
      <c r="K182" s="319">
        <f t="shared" si="43"/>
        <v>169926.13225571846</v>
      </c>
      <c r="L182" s="319">
        <f t="shared" si="43"/>
        <v>181592.84769683576</v>
      </c>
      <c r="M182" s="319">
        <f t="shared" si="43"/>
        <v>193396.44558569405</v>
      </c>
      <c r="N182" s="319">
        <f t="shared" si="43"/>
        <v>205335.76691606024</v>
      </c>
    </row>
    <row r="183" spans="2:16" x14ac:dyDescent="0.3">
      <c r="B183" s="348" t="s">
        <v>78</v>
      </c>
      <c r="C183" s="342">
        <v>0</v>
      </c>
      <c r="D183" s="319"/>
      <c r="E183" s="319">
        <v>0</v>
      </c>
      <c r="F183" s="319">
        <v>0</v>
      </c>
      <c r="G183" s="319">
        <v>0</v>
      </c>
      <c r="H183" s="319">
        <v>0</v>
      </c>
      <c r="I183" s="319">
        <v>0</v>
      </c>
      <c r="J183" s="319">
        <v>0</v>
      </c>
      <c r="K183" s="319">
        <v>0</v>
      </c>
      <c r="L183" s="319">
        <v>0</v>
      </c>
      <c r="M183" s="319">
        <v>0</v>
      </c>
      <c r="N183" s="319">
        <v>0</v>
      </c>
    </row>
    <row r="184" spans="2:16" x14ac:dyDescent="0.3">
      <c r="B184" s="108" t="s">
        <v>79</v>
      </c>
      <c r="C184" s="109"/>
      <c r="D184" s="127"/>
      <c r="E184" s="127">
        <f>E182-E183</f>
        <v>73539.559403399471</v>
      </c>
      <c r="F184" s="127">
        <f t="shared" ref="F184:N184" si="44">F182-F183</f>
        <v>92850.299651040463</v>
      </c>
      <c r="G184" s="127">
        <f t="shared" si="44"/>
        <v>112654.44320473378</v>
      </c>
      <c r="H184" s="127">
        <f t="shared" si="44"/>
        <v>130783.05344970012</v>
      </c>
      <c r="I184" s="127">
        <f t="shared" si="44"/>
        <v>147007.13850346394</v>
      </c>
      <c r="J184" s="127">
        <f t="shared" si="44"/>
        <v>158397.28719799186</v>
      </c>
      <c r="K184" s="127">
        <f t="shared" si="44"/>
        <v>169926.13225571846</v>
      </c>
      <c r="L184" s="127">
        <f t="shared" si="44"/>
        <v>181592.84769683576</v>
      </c>
      <c r="M184" s="127">
        <f t="shared" si="44"/>
        <v>193396.44558569405</v>
      </c>
      <c r="N184" s="127">
        <f t="shared" si="44"/>
        <v>205335.76691606024</v>
      </c>
    </row>
    <row r="185" spans="2:16" x14ac:dyDescent="0.3">
      <c r="B185" s="346" t="s">
        <v>80</v>
      </c>
      <c r="C185" s="88"/>
      <c r="D185" s="129"/>
      <c r="E185" s="129">
        <f>-E181</f>
        <v>532780.755</v>
      </c>
      <c r="F185" s="129">
        <f t="shared" ref="F185:N185" si="45">-F181</f>
        <v>532780.755</v>
      </c>
      <c r="G185" s="129">
        <f t="shared" si="45"/>
        <v>532780.755</v>
      </c>
      <c r="H185" s="129">
        <f t="shared" si="45"/>
        <v>532780.755</v>
      </c>
      <c r="I185" s="129">
        <f t="shared" si="45"/>
        <v>532780.755</v>
      </c>
      <c r="J185" s="129">
        <f t="shared" si="45"/>
        <v>532780.755</v>
      </c>
      <c r="K185" s="129">
        <f t="shared" si="45"/>
        <v>532780.755</v>
      </c>
      <c r="L185" s="129">
        <f t="shared" si="45"/>
        <v>532780.755</v>
      </c>
      <c r="M185" s="129">
        <f t="shared" si="45"/>
        <v>532780.755</v>
      </c>
      <c r="N185" s="129">
        <f t="shared" si="45"/>
        <v>532780.755</v>
      </c>
    </row>
    <row r="186" spans="2:16" x14ac:dyDescent="0.3">
      <c r="B186" s="456"/>
      <c r="C186" s="79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6" x14ac:dyDescent="0.3">
      <c r="B187" s="479" t="s">
        <v>265</v>
      </c>
      <c r="C187" s="109"/>
      <c r="D187" s="127">
        <f>F59</f>
        <v>26970311.719885275</v>
      </c>
      <c r="E187" s="127"/>
      <c r="F187" s="127"/>
      <c r="G187" s="127"/>
      <c r="H187" s="127"/>
      <c r="I187" s="127"/>
      <c r="J187" s="127"/>
      <c r="K187" s="127"/>
      <c r="L187" s="127"/>
      <c r="M187" s="127"/>
      <c r="N187" s="128"/>
      <c r="O187" s="507"/>
      <c r="P187" s="319"/>
    </row>
    <row r="188" spans="2:16" x14ac:dyDescent="0.3">
      <c r="B188" s="346" t="s">
        <v>266</v>
      </c>
      <c r="C188" s="8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37">
        <f>IF(L73=1,F79,L71)</f>
        <v>17424833.198147226</v>
      </c>
      <c r="O188" s="93"/>
      <c r="P188" s="79"/>
    </row>
    <row r="189" spans="2:16" x14ac:dyDescent="0.3">
      <c r="B189" s="456"/>
      <c r="C189" s="79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79"/>
    </row>
    <row r="190" spans="2:16" x14ac:dyDescent="0.3">
      <c r="B190" s="84" t="s">
        <v>81</v>
      </c>
      <c r="C190" s="127"/>
      <c r="D190" s="127">
        <f>-D187</f>
        <v>-26970311.719885275</v>
      </c>
      <c r="E190" s="127">
        <f>SUM(E184:E188)</f>
        <v>606320.31440339948</v>
      </c>
      <c r="F190" s="127">
        <f t="shared" ref="F190:M190" si="46">SUM(F184:F188)</f>
        <v>625631.05465104047</v>
      </c>
      <c r="G190" s="127">
        <f t="shared" si="46"/>
        <v>645435.19820473378</v>
      </c>
      <c r="H190" s="127">
        <f t="shared" si="46"/>
        <v>663563.80844970013</v>
      </c>
      <c r="I190" s="127">
        <f t="shared" si="46"/>
        <v>679787.89350346394</v>
      </c>
      <c r="J190" s="127">
        <f t="shared" si="46"/>
        <v>691178.04219799186</v>
      </c>
      <c r="K190" s="127">
        <f t="shared" si="46"/>
        <v>702706.88725571847</v>
      </c>
      <c r="L190" s="127">
        <f t="shared" si="46"/>
        <v>714373.60269683576</v>
      </c>
      <c r="M190" s="127">
        <f t="shared" si="46"/>
        <v>726177.20058569405</v>
      </c>
      <c r="N190" s="127">
        <f>N184+N185+N188</f>
        <v>18162949.720063288</v>
      </c>
    </row>
    <row r="191" spans="2:16" x14ac:dyDescent="0.3">
      <c r="B191" s="216" t="s">
        <v>88</v>
      </c>
      <c r="C191" s="159"/>
      <c r="D191" s="159">
        <f>D190</f>
        <v>-26970311.719885275</v>
      </c>
      <c r="E191" s="159">
        <f>E190/((1+$M$47)^E161)</f>
        <v>592699.64181564061</v>
      </c>
      <c r="F191" s="159">
        <f t="shared" ref="F191:M191" si="47">F190/((1+$M$47)^F161)</f>
        <v>597837.82446657401</v>
      </c>
      <c r="G191" s="159">
        <f t="shared" si="47"/>
        <v>602906.93877576839</v>
      </c>
      <c r="H191" s="159">
        <f t="shared" si="47"/>
        <v>605916.63118703512</v>
      </c>
      <c r="I191" s="159">
        <f t="shared" si="47"/>
        <v>606786.84036090109</v>
      </c>
      <c r="J191" s="159">
        <f t="shared" si="47"/>
        <v>603094.27503606502</v>
      </c>
      <c r="K191" s="159">
        <f t="shared" si="47"/>
        <v>599379.69826902298</v>
      </c>
      <c r="L191" s="159">
        <f t="shared" si="47"/>
        <v>595642.61617755948</v>
      </c>
      <c r="M191" s="159">
        <f t="shared" si="47"/>
        <v>591882.52681660664</v>
      </c>
      <c r="N191" s="159">
        <f>N190/((1+$M$47)^N161)</f>
        <v>14471442.919853337</v>
      </c>
    </row>
    <row r="192" spans="2:16" x14ac:dyDescent="0.3">
      <c r="B192" s="508" t="s">
        <v>277</v>
      </c>
      <c r="C192" s="93"/>
      <c r="D192" s="509">
        <f>D190</f>
        <v>-26970311.719885275</v>
      </c>
      <c r="E192" s="509">
        <f>D192+E190</f>
        <v>-26363991.405481875</v>
      </c>
      <c r="F192" s="509">
        <f t="shared" ref="F192:N192" si="48">E192+F190</f>
        <v>-25738360.350830834</v>
      </c>
      <c r="G192" s="509">
        <f t="shared" si="48"/>
        <v>-25092925.152626101</v>
      </c>
      <c r="H192" s="509">
        <f t="shared" si="48"/>
        <v>-24429361.3441764</v>
      </c>
      <c r="I192" s="509">
        <f t="shared" si="48"/>
        <v>-23749573.450672936</v>
      </c>
      <c r="J192" s="509">
        <f t="shared" si="48"/>
        <v>-23058395.408474945</v>
      </c>
      <c r="K192" s="509">
        <f t="shared" si="48"/>
        <v>-22355688.521219227</v>
      </c>
      <c r="L192" s="509">
        <f t="shared" si="48"/>
        <v>-21641314.918522391</v>
      </c>
      <c r="M192" s="509">
        <f t="shared" si="48"/>
        <v>-20915137.717936698</v>
      </c>
      <c r="N192" s="509">
        <f t="shared" si="48"/>
        <v>-2752187.9978734106</v>
      </c>
    </row>
    <row r="193" spans="2:18" x14ac:dyDescent="0.3">
      <c r="B193" s="508" t="s">
        <v>278</v>
      </c>
      <c r="C193" s="93"/>
      <c r="D193" s="509">
        <f>D191</f>
        <v>-26970311.719885275</v>
      </c>
      <c r="E193" s="509">
        <f>D193+E191</f>
        <v>-26377612.078069635</v>
      </c>
      <c r="F193" s="509">
        <f t="shared" ref="F193:N193" si="49">E193+F191</f>
        <v>-25779774.25360306</v>
      </c>
      <c r="G193" s="509">
        <f t="shared" si="49"/>
        <v>-25176867.314827293</v>
      </c>
      <c r="H193" s="509">
        <f t="shared" si="49"/>
        <v>-24570950.683640257</v>
      </c>
      <c r="I193" s="509">
        <f t="shared" si="49"/>
        <v>-23964163.843279354</v>
      </c>
      <c r="J193" s="509">
        <f t="shared" si="49"/>
        <v>-23361069.568243288</v>
      </c>
      <c r="K193" s="509">
        <f t="shared" si="49"/>
        <v>-22761689.869974263</v>
      </c>
      <c r="L193" s="509">
        <f t="shared" si="49"/>
        <v>-22166047.253796704</v>
      </c>
      <c r="M193" s="509">
        <f t="shared" si="49"/>
        <v>-21574164.726980098</v>
      </c>
      <c r="N193" s="509">
        <f t="shared" si="49"/>
        <v>-7102721.8071267605</v>
      </c>
    </row>
    <row r="195" spans="2:18" ht="15" thickBot="1" x14ac:dyDescent="0.35"/>
    <row r="196" spans="2:18" x14ac:dyDescent="0.3">
      <c r="B196" s="349" t="str">
        <f>IF(D196&lt;0,"EMC&lt;0, PII NO ACEPTABLE", "EMC&gt; 0, PII ACEPTABLE")</f>
        <v>EMC&lt;0, PII NO ACEPTABLE</v>
      </c>
      <c r="C196" s="219" t="s">
        <v>82</v>
      </c>
      <c r="D196" s="128">
        <f>SUM(D191:N191)</f>
        <v>-7102721.8071267605</v>
      </c>
    </row>
    <row r="197" spans="2:18" ht="15" thickBot="1" x14ac:dyDescent="0.35">
      <c r="B197" s="350" t="str">
        <f>IF(D197&lt;M47,"TIR &lt; s ", "TIR &gt; s ")</f>
        <v xml:space="preserve">TIR &lt; s </v>
      </c>
      <c r="C197" s="220" t="s">
        <v>89</v>
      </c>
      <c r="D197" s="112">
        <f>IRR(D190:N190)</f>
        <v>-1.2125535802182452E-2</v>
      </c>
    </row>
    <row r="201" spans="2:18" x14ac:dyDescent="0.3">
      <c r="B201" s="336" t="s">
        <v>97</v>
      </c>
      <c r="C201" s="541"/>
      <c r="D201" s="541"/>
      <c r="E201" s="541"/>
      <c r="F201" s="541"/>
      <c r="G201" s="541"/>
      <c r="H201" s="541"/>
      <c r="I201" s="541"/>
      <c r="J201" s="541"/>
      <c r="K201" s="525"/>
      <c r="L201" s="525"/>
      <c r="M201" s="541"/>
      <c r="N201" s="541"/>
      <c r="O201" s="541"/>
      <c r="P201" s="541"/>
      <c r="Q201" s="541"/>
    </row>
    <row r="202" spans="2:18" ht="15" thickBot="1" x14ac:dyDescent="0.35">
      <c r="B202" s="218" t="s">
        <v>82</v>
      </c>
      <c r="C202" s="554" t="s">
        <v>280</v>
      </c>
      <c r="D202" s="554"/>
      <c r="E202" s="554"/>
      <c r="F202" s="554"/>
      <c r="G202" s="554"/>
      <c r="H202" s="554"/>
      <c r="I202" s="554"/>
      <c r="J202" s="79"/>
      <c r="K202" s="218" t="s">
        <v>82</v>
      </c>
      <c r="L202" s="554" t="s">
        <v>284</v>
      </c>
      <c r="M202" s="554"/>
      <c r="N202" s="554"/>
      <c r="O202" s="554"/>
      <c r="P202" s="554"/>
      <c r="Q202" s="554"/>
      <c r="R202" s="539"/>
    </row>
    <row r="203" spans="2:18" ht="15" thickBot="1" x14ac:dyDescent="0.35">
      <c r="B203" s="524">
        <f>D156</f>
        <v>528101.46870358661</v>
      </c>
      <c r="C203" s="526">
        <v>-0.03</v>
      </c>
      <c r="D203" s="526">
        <v>-0.02</v>
      </c>
      <c r="E203" s="526">
        <v>-0.01</v>
      </c>
      <c r="F203" s="526">
        <v>0</v>
      </c>
      <c r="G203" s="526">
        <v>0.01</v>
      </c>
      <c r="H203" s="526">
        <v>0.02</v>
      </c>
      <c r="I203" s="527">
        <v>0.03</v>
      </c>
      <c r="J203" s="446"/>
      <c r="K203" s="538">
        <f>D156</f>
        <v>528101.46870358661</v>
      </c>
      <c r="L203" s="526">
        <v>-0.04</v>
      </c>
      <c r="M203" s="526">
        <v>-0.03</v>
      </c>
      <c r="N203" s="526">
        <v>-0.02</v>
      </c>
      <c r="O203" s="526">
        <v>-0.01</v>
      </c>
      <c r="P203" s="526">
        <v>0</v>
      </c>
      <c r="Q203" s="527">
        <v>0.01</v>
      </c>
      <c r="R203" s="79"/>
    </row>
    <row r="204" spans="2:18" x14ac:dyDescent="0.3">
      <c r="B204" s="521">
        <v>-0.03</v>
      </c>
      <c r="C204" s="93">
        <f t="dataTable" ref="C204:I212" dt2D="1" dtr="1" r1="C121" r2="C128"/>
        <v>-196536.2365043126</v>
      </c>
      <c r="D204" s="93">
        <v>1756.1870539933443</v>
      </c>
      <c r="E204" s="93">
        <v>200048.61061229929</v>
      </c>
      <c r="F204" s="93">
        <v>398341.03417060897</v>
      </c>
      <c r="G204" s="93">
        <v>596633.45772890374</v>
      </c>
      <c r="H204" s="93">
        <v>794925.88128720969</v>
      </c>
      <c r="I204" s="519">
        <v>993218.30484551936</v>
      </c>
      <c r="J204" s="530"/>
      <c r="K204" s="540">
        <v>-0.02</v>
      </c>
      <c r="L204" s="130">
        <f t="dataTable" ref="L204:Q211" dt2D="1" dtr="1" r1="D119" r2="D120" ca="1"/>
        <v>-248264.33759946749</v>
      </c>
      <c r="M204" s="93">
        <v>-67575.221247904003</v>
      </c>
      <c r="N204" s="93">
        <v>121015.97765787691</v>
      </c>
      <c r="O204" s="93">
        <v>317796.54675449431</v>
      </c>
      <c r="P204" s="93">
        <v>523061.77640893683</v>
      </c>
      <c r="Q204" s="519">
        <v>737115.10939669609</v>
      </c>
    </row>
    <row r="205" spans="2:18" x14ac:dyDescent="0.3">
      <c r="B205" s="522">
        <v>-0.02</v>
      </c>
      <c r="C205" s="93">
        <v>-153282.75832664222</v>
      </c>
      <c r="D205" s="93">
        <v>45009.665231663734</v>
      </c>
      <c r="E205" s="93">
        <v>243302.08878996968</v>
      </c>
      <c r="F205" s="93">
        <v>441594.51234827563</v>
      </c>
      <c r="G205" s="93">
        <v>639886.9359065704</v>
      </c>
      <c r="H205" s="93">
        <v>838179.35946488008</v>
      </c>
      <c r="I205" s="519">
        <v>1036471.783023186</v>
      </c>
      <c r="J205" s="93"/>
      <c r="K205" s="522">
        <v>-0.01</v>
      </c>
      <c r="L205" s="93">
        <v>-238811.60603827983</v>
      </c>
      <c r="M205" s="93">
        <v>-59537.897936791182</v>
      </c>
      <c r="N205" s="93">
        <v>127572.37065318599</v>
      </c>
      <c r="O205" s="93">
        <v>322804.02810866386</v>
      </c>
      <c r="P205" s="93">
        <v>526449.83589625359</v>
      </c>
      <c r="Q205" s="519">
        <v>738810.63693539053</v>
      </c>
    </row>
    <row r="206" spans="2:18" x14ac:dyDescent="0.3">
      <c r="B206" s="522">
        <v>-0.01</v>
      </c>
      <c r="C206" s="93">
        <v>-110029.2801489979</v>
      </c>
      <c r="D206" s="93">
        <v>88263.143409311771</v>
      </c>
      <c r="E206" s="93">
        <v>286555.566967614</v>
      </c>
      <c r="F206" s="93">
        <v>484847.99052592367</v>
      </c>
      <c r="G206" s="93">
        <v>683140.41408421844</v>
      </c>
      <c r="H206" s="93">
        <v>881432.83764252812</v>
      </c>
      <c r="I206" s="519">
        <v>1079725.2612008341</v>
      </c>
      <c r="J206" s="93"/>
      <c r="K206" s="522">
        <v>0</v>
      </c>
      <c r="L206" s="93">
        <v>-230808.26207663864</v>
      </c>
      <c r="M206" s="93">
        <v>-53016.79872116074</v>
      </c>
      <c r="N206" s="93">
        <v>132542.50313680246</v>
      </c>
      <c r="O206" s="93">
        <v>326151.89009818435</v>
      </c>
      <c r="P206" s="528">
        <v>528101.46870358661</v>
      </c>
      <c r="Q206" s="519">
        <v>738689.35241505131</v>
      </c>
    </row>
    <row r="207" spans="2:18" x14ac:dyDescent="0.3">
      <c r="B207" s="522">
        <v>0</v>
      </c>
      <c r="C207" s="93">
        <v>-66775.801971334964</v>
      </c>
      <c r="D207" s="93">
        <v>131516.62158697098</v>
      </c>
      <c r="E207" s="93">
        <v>329809.04514527693</v>
      </c>
      <c r="F207" s="528">
        <v>528101.46870358661</v>
      </c>
      <c r="G207" s="93">
        <v>726393.89226188138</v>
      </c>
      <c r="H207" s="93">
        <v>924686.31582018733</v>
      </c>
      <c r="I207" s="519">
        <v>1122978.739378497</v>
      </c>
      <c r="J207" s="93"/>
      <c r="K207" s="522">
        <v>0.01</v>
      </c>
      <c r="L207" s="93">
        <v>-224405.27992531657</v>
      </c>
      <c r="M207" s="93">
        <v>-48165.454681187868</v>
      </c>
      <c r="N207" s="93">
        <v>135770.16226130351</v>
      </c>
      <c r="O207" s="93">
        <v>327681.10836279392</v>
      </c>
      <c r="P207" s="93">
        <v>527854.70422450826</v>
      </c>
      <c r="Q207" s="519">
        <v>736586.19911909848</v>
      </c>
    </row>
    <row r="208" spans="2:18" x14ac:dyDescent="0.3">
      <c r="B208" s="522">
        <v>0.01</v>
      </c>
      <c r="C208" s="93">
        <v>-23522.323793679476</v>
      </c>
      <c r="D208" s="93">
        <v>174770.09976462647</v>
      </c>
      <c r="E208" s="93">
        <v>373062.52332293242</v>
      </c>
      <c r="F208" s="93">
        <v>571354.94688123837</v>
      </c>
      <c r="G208" s="93">
        <v>769647.37043953314</v>
      </c>
      <c r="H208" s="93">
        <v>967939.79399784282</v>
      </c>
      <c r="I208" s="519">
        <v>1166232.2175561488</v>
      </c>
      <c r="J208" s="93"/>
      <c r="K208" s="522">
        <v>0.02</v>
      </c>
      <c r="L208" s="93">
        <v>-219763.6224154979</v>
      </c>
      <c r="M208" s="93">
        <v>-45147.459280438721</v>
      </c>
      <c r="N208" s="93">
        <v>137088.99538776651</v>
      </c>
      <c r="O208" s="93">
        <v>327222.43755471706</v>
      </c>
      <c r="P208" s="93">
        <v>525537.26573408768</v>
      </c>
      <c r="Q208" s="519">
        <v>732325.72499529272</v>
      </c>
    </row>
    <row r="209" spans="2:17" x14ac:dyDescent="0.3">
      <c r="B209" s="522">
        <v>0.02</v>
      </c>
      <c r="C209" s="93">
        <v>19731.154383976012</v>
      </c>
      <c r="D209" s="93">
        <v>218023.57794228569</v>
      </c>
      <c r="E209" s="93">
        <v>416316.00150058791</v>
      </c>
      <c r="F209" s="93">
        <v>614608.42505889758</v>
      </c>
      <c r="G209" s="93">
        <v>812900.84861719236</v>
      </c>
      <c r="H209" s="93">
        <v>1011193.272175502</v>
      </c>
      <c r="I209" s="519">
        <v>1209485.695733808</v>
      </c>
      <c r="J209" s="93"/>
      <c r="K209" s="522">
        <v>0.03</v>
      </c>
      <c r="L209" s="93">
        <v>-217054.78305066377</v>
      </c>
      <c r="M209" s="93">
        <v>-44137.011836033314</v>
      </c>
      <c r="N209" s="93">
        <v>136321.96512661129</v>
      </c>
      <c r="O209" s="93">
        <v>324595.86481708661</v>
      </c>
      <c r="P209" s="93">
        <v>520966.0222287029</v>
      </c>
      <c r="Q209" s="519">
        <v>725721.53277789056</v>
      </c>
    </row>
    <row r="210" spans="2:17" x14ac:dyDescent="0.3">
      <c r="B210" s="522">
        <v>0.03</v>
      </c>
      <c r="C210" s="93">
        <v>62984.632561638951</v>
      </c>
      <c r="D210" s="93">
        <v>261277.0561199449</v>
      </c>
      <c r="E210" s="93">
        <v>459569.47967825085</v>
      </c>
      <c r="F210" s="93">
        <v>657861.9032365568</v>
      </c>
      <c r="G210" s="93">
        <v>856154.3267948553</v>
      </c>
      <c r="H210" s="93">
        <v>1054446.7503531612</v>
      </c>
      <c r="I210" s="519">
        <v>1252739.1739114709</v>
      </c>
      <c r="J210" s="93"/>
      <c r="K210" s="522">
        <v>0.04</v>
      </c>
      <c r="L210" s="93">
        <v>-216461.35332752764</v>
      </c>
      <c r="M210" s="93">
        <v>-45319.486271616071</v>
      </c>
      <c r="N210" s="93">
        <v>133280.77908151597</v>
      </c>
      <c r="O210" s="93">
        <v>319610.03795059398</v>
      </c>
      <c r="P210" s="93">
        <v>513946.41493846104</v>
      </c>
      <c r="Q210" s="519">
        <v>716575.7047656998</v>
      </c>
    </row>
    <row r="211" spans="2:17" ht="15" thickBot="1" x14ac:dyDescent="0.35">
      <c r="B211" s="522">
        <v>0.04</v>
      </c>
      <c r="C211" s="93">
        <v>106238.11073929071</v>
      </c>
      <c r="D211" s="93">
        <v>304530.53429759666</v>
      </c>
      <c r="E211" s="93">
        <v>502822.95785590261</v>
      </c>
      <c r="F211" s="93">
        <v>701115.38141420856</v>
      </c>
      <c r="G211" s="93">
        <v>899407.80497250333</v>
      </c>
      <c r="H211" s="93">
        <v>1097700.228530813</v>
      </c>
      <c r="I211" s="519">
        <v>1295992.652089119</v>
      </c>
      <c r="J211" s="93"/>
      <c r="K211" s="523">
        <v>0.05</v>
      </c>
      <c r="L211" s="520">
        <v>-218177.61629572138</v>
      </c>
      <c r="M211" s="520">
        <v>-48892.026122521609</v>
      </c>
      <c r="N211" s="520">
        <v>127765.29332660884</v>
      </c>
      <c r="O211" s="520">
        <v>312061.66729836538</v>
      </c>
      <c r="P211" s="520">
        <v>504271.85754209012</v>
      </c>
      <c r="Q211" s="529">
        <v>704678.20128640905</v>
      </c>
    </row>
    <row r="212" spans="2:17" ht="15" thickBot="1" x14ac:dyDescent="0.35">
      <c r="B212" s="523">
        <v>0.05</v>
      </c>
      <c r="C212" s="520">
        <v>149491.58891694248</v>
      </c>
      <c r="D212" s="520">
        <v>347784.01247525215</v>
      </c>
      <c r="E212" s="520">
        <v>546076.43603355438</v>
      </c>
      <c r="F212" s="520">
        <v>744368.85959186405</v>
      </c>
      <c r="G212" s="520">
        <v>942661.28315015882</v>
      </c>
      <c r="H212" s="520">
        <v>1140953.7067084685</v>
      </c>
      <c r="I212" s="529">
        <v>1339246.1302667744</v>
      </c>
      <c r="J212" s="93"/>
      <c r="K212" s="94" t="s">
        <v>285</v>
      </c>
      <c r="L212" s="79"/>
      <c r="M212" s="79"/>
      <c r="N212" s="79"/>
      <c r="O212" s="79"/>
      <c r="P212" s="79"/>
      <c r="Q212" s="79"/>
    </row>
    <row r="213" spans="2:17" x14ac:dyDescent="0.3">
      <c r="B213" s="511" t="s">
        <v>279</v>
      </c>
      <c r="E213" s="319"/>
      <c r="J213" s="79"/>
      <c r="K213" s="79"/>
      <c r="L213" s="79"/>
      <c r="M213" s="79"/>
      <c r="N213" s="79"/>
      <c r="O213" s="79"/>
      <c r="P213" s="79"/>
      <c r="Q213" s="79"/>
    </row>
    <row r="214" spans="2:17" ht="15" thickBot="1" x14ac:dyDescent="0.35">
      <c r="B214" s="511"/>
      <c r="E214" s="319"/>
      <c r="J214" s="79"/>
      <c r="K214" s="79"/>
      <c r="L214" s="79"/>
    </row>
    <row r="215" spans="2:17" ht="15" thickBot="1" x14ac:dyDescent="0.35">
      <c r="B215" s="535" t="s">
        <v>283</v>
      </c>
      <c r="C215" s="526">
        <v>-0.03</v>
      </c>
      <c r="D215" s="526">
        <v>-0.02</v>
      </c>
      <c r="E215" s="526">
        <v>-0.01</v>
      </c>
      <c r="F215" s="526">
        <v>0</v>
      </c>
      <c r="G215" s="526">
        <v>0.01</v>
      </c>
      <c r="H215" s="526">
        <v>0.02</v>
      </c>
      <c r="I215" s="527">
        <v>0.03</v>
      </c>
      <c r="J215" s="79"/>
      <c r="K215" s="79"/>
      <c r="L215" s="544"/>
      <c r="M215" s="526">
        <v>-0.03</v>
      </c>
      <c r="N215" s="526">
        <v>-0.02</v>
      </c>
      <c r="O215" s="526">
        <v>-0.01</v>
      </c>
      <c r="P215" s="526">
        <v>0</v>
      </c>
      <c r="Q215" s="527">
        <v>0.01</v>
      </c>
    </row>
    <row r="216" spans="2:17" x14ac:dyDescent="0.3">
      <c r="B216" s="521">
        <v>-0.03</v>
      </c>
      <c r="C216" s="94">
        <f t="shared" ref="C216" si="50">(C204/$F$207)-1</f>
        <v>-1.3721562013201383</v>
      </c>
      <c r="D216" s="94">
        <f t="shared" ref="D216" si="51">(D204/$F$207)-1</f>
        <v>-0.99667452722995731</v>
      </c>
      <c r="E216" s="94">
        <f t="shared" ref="E216" si="52">(E204/$F$207)-1</f>
        <v>-0.62119285313977646</v>
      </c>
      <c r="F216" s="94">
        <f t="shared" ref="F216:F217" si="53">(F204/$F$207)-1</f>
        <v>-0.2457111790495885</v>
      </c>
      <c r="G216" s="94">
        <f t="shared" ref="G216:I218" si="54">(G204/$F$207)-1</f>
        <v>0.12977049504057114</v>
      </c>
      <c r="H216" s="94">
        <f t="shared" si="54"/>
        <v>0.5052521691307521</v>
      </c>
      <c r="I216" s="531">
        <f t="shared" si="54"/>
        <v>0.88073384322093995</v>
      </c>
      <c r="J216" s="79"/>
      <c r="L216" s="540">
        <v>-0.02</v>
      </c>
      <c r="M216" s="543">
        <f t="shared" ref="M216:O216" si="55">M204/$P$206-1</f>
        <v>-1.1279587830228752</v>
      </c>
      <c r="N216" s="157">
        <f t="shared" si="55"/>
        <v>-0.7708471102060106</v>
      </c>
      <c r="O216" s="157">
        <f t="shared" si="55"/>
        <v>-0.39822824667645917</v>
      </c>
      <c r="P216" s="157">
        <f t="shared" ref="P216:Q216" si="56">P204/$P$206-1</f>
        <v>-9.5430378313877684E-3</v>
      </c>
      <c r="Q216" s="545">
        <f t="shared" si="56"/>
        <v>0.39578310813300321</v>
      </c>
    </row>
    <row r="217" spans="2:17" x14ac:dyDescent="0.3">
      <c r="B217" s="522">
        <v>-0.02</v>
      </c>
      <c r="C217" s="94">
        <f t="shared" ref="C217" si="57">(C205/$F$207)-1</f>
        <v>-1.2902524749702542</v>
      </c>
      <c r="D217" s="94">
        <f t="shared" ref="D217" si="58">(D205/$F$207)-1</f>
        <v>-0.91477080088007323</v>
      </c>
      <c r="E217" s="94">
        <f t="shared" ref="E217" si="59">(E205/$F$207)-1</f>
        <v>-0.53928912678989249</v>
      </c>
      <c r="F217" s="94">
        <f t="shared" si="53"/>
        <v>-0.16380745269971153</v>
      </c>
      <c r="G217" s="94">
        <f t="shared" si="54"/>
        <v>0.21167422139044811</v>
      </c>
      <c r="H217" s="94">
        <f t="shared" si="54"/>
        <v>0.58715589548063596</v>
      </c>
      <c r="I217" s="531">
        <f t="shared" si="54"/>
        <v>0.96263756957081692</v>
      </c>
      <c r="J217" s="79"/>
      <c r="L217" s="522">
        <v>-0.01</v>
      </c>
      <c r="M217" s="157">
        <f t="shared" ref="M217:Q217" si="60">M205/$P$206-1</f>
        <v>-1.1127395045557213</v>
      </c>
      <c r="N217" s="157">
        <f t="shared" si="60"/>
        <v>-0.75843208509463556</v>
      </c>
      <c r="O217" s="157">
        <f t="shared" si="60"/>
        <v>-0.38874620269263505</v>
      </c>
      <c r="P217" s="157">
        <f t="shared" si="60"/>
        <v>-3.1274914106707019E-3</v>
      </c>
      <c r="Q217" s="545">
        <f t="shared" si="60"/>
        <v>0.39899371753133872</v>
      </c>
    </row>
    <row r="218" spans="2:17" x14ac:dyDescent="0.3">
      <c r="B218" s="522">
        <v>-0.01</v>
      </c>
      <c r="C218" s="94">
        <f t="shared" ref="C218" si="61">(C206/$F$207)-1</f>
        <v>-1.2083487486204194</v>
      </c>
      <c r="D218" s="94">
        <f t="shared" ref="D218" si="62">(D206/$F$207)-1</f>
        <v>-0.83286707453023157</v>
      </c>
      <c r="E218" s="94">
        <f t="shared" ref="E218" si="63">(E206/$F$207)-1</f>
        <v>-0.45738540044005782</v>
      </c>
      <c r="F218" s="94">
        <f>(F206/$F$207)-1</f>
        <v>-8.1903726349869865E-2</v>
      </c>
      <c r="G218" s="94">
        <f t="shared" si="54"/>
        <v>0.29357794774028978</v>
      </c>
      <c r="H218" s="94">
        <f t="shared" si="54"/>
        <v>0.66905962183047762</v>
      </c>
      <c r="I218" s="531">
        <f t="shared" si="54"/>
        <v>1.0445412959206584</v>
      </c>
      <c r="J218" s="79"/>
      <c r="L218" s="522">
        <v>0</v>
      </c>
      <c r="M218" s="157">
        <f t="shared" ref="M218:Q218" si="64">M206/$P$206-1</f>
        <v>-1.1003913108806711</v>
      </c>
      <c r="N218" s="157">
        <f t="shared" si="64"/>
        <v>-0.7490207640168558</v>
      </c>
      <c r="O218" s="157">
        <f t="shared" si="64"/>
        <v>-0.38240677326870443</v>
      </c>
      <c r="P218" s="157">
        <f t="shared" si="64"/>
        <v>0</v>
      </c>
      <c r="Q218" s="545">
        <f t="shared" si="64"/>
        <v>0.39876405613570398</v>
      </c>
    </row>
    <row r="219" spans="2:17" x14ac:dyDescent="0.3">
      <c r="B219" s="522">
        <v>0</v>
      </c>
      <c r="C219" s="94">
        <f t="shared" ref="C219" si="65">(C207/$F$207)-1</f>
        <v>-1.1264450222705495</v>
      </c>
      <c r="D219" s="94">
        <f t="shared" ref="D219" si="66">(D207/$F$207)-1</f>
        <v>-0.75096334818036881</v>
      </c>
      <c r="E219" s="94">
        <f t="shared" ref="E219" si="67">(E207/$F$207)-1</f>
        <v>-0.37548167409018796</v>
      </c>
      <c r="F219" s="532">
        <f>(F207/$F$207)-1</f>
        <v>0</v>
      </c>
      <c r="G219" s="94">
        <f>(G207/$F$207)-1</f>
        <v>0.37548167409015965</v>
      </c>
      <c r="H219" s="94">
        <f t="shared" ref="H219:I219" si="68">(H207/$F$207)-1</f>
        <v>0.75096334818034061</v>
      </c>
      <c r="I219" s="531">
        <f t="shared" si="68"/>
        <v>1.1264450222705285</v>
      </c>
      <c r="J219" s="79"/>
      <c r="L219" s="522">
        <v>0.01</v>
      </c>
      <c r="M219" s="157">
        <f t="shared" ref="M219:Q219" si="69">M207/$P$206-1</f>
        <v>-1.0912049246888618</v>
      </c>
      <c r="N219" s="157">
        <f t="shared" si="69"/>
        <v>-0.74290894779255245</v>
      </c>
      <c r="O219" s="157">
        <f t="shared" si="69"/>
        <v>-0.37951108303636405</v>
      </c>
      <c r="P219" s="157">
        <f t="shared" si="69"/>
        <v>-4.672671706142939E-4</v>
      </c>
      <c r="Q219" s="545">
        <f t="shared" si="69"/>
        <v>0.39478157659230151</v>
      </c>
    </row>
    <row r="220" spans="2:17" x14ac:dyDescent="0.3">
      <c r="B220" s="522">
        <v>0.01</v>
      </c>
      <c r="C220" s="94">
        <f t="shared" ref="C220:E224" si="70">(C208/$F$207)-1</f>
        <v>-1.0445412959206939</v>
      </c>
      <c r="D220" s="94">
        <f t="shared" si="70"/>
        <v>-0.66905962183051293</v>
      </c>
      <c r="E220" s="94">
        <f t="shared" si="70"/>
        <v>-0.29357794774033208</v>
      </c>
      <c r="F220" s="94">
        <f>(F208/$F$207)-1</f>
        <v>8.1903726349848771E-2</v>
      </c>
      <c r="G220" s="94">
        <f t="shared" ref="G220:I224" si="71">(G208/$F$207)-1</f>
        <v>0.45738540044000842</v>
      </c>
      <c r="H220" s="94">
        <f t="shared" si="71"/>
        <v>0.83286707453019626</v>
      </c>
      <c r="I220" s="531">
        <f t="shared" si="71"/>
        <v>1.2083487486203772</v>
      </c>
      <c r="J220" s="79"/>
      <c r="L220" s="522">
        <v>0.02</v>
      </c>
      <c r="M220" s="157">
        <f t="shared" ref="M220:Q220" si="72">M208/$P$206-1</f>
        <v>-1.0854901225540412</v>
      </c>
      <c r="N220" s="157">
        <f t="shared" si="72"/>
        <v>-0.74041163770231444</v>
      </c>
      <c r="O220" s="157">
        <f t="shared" si="72"/>
        <v>-0.38037961083880101</v>
      </c>
      <c r="P220" s="157">
        <f t="shared" si="72"/>
        <v>-4.8555119071977959E-3</v>
      </c>
      <c r="Q220" s="545">
        <f t="shared" si="72"/>
        <v>0.386714047194467</v>
      </c>
    </row>
    <row r="221" spans="2:17" x14ac:dyDescent="0.3">
      <c r="B221" s="522">
        <v>0.02</v>
      </c>
      <c r="C221" s="94">
        <f t="shared" ref="C221" si="73">(C209/$F$207)-1</f>
        <v>-0.96263756957083801</v>
      </c>
      <c r="D221" s="94">
        <f t="shared" ref="D221" si="74">(D209/$F$207)-1</f>
        <v>-0.58715589548065017</v>
      </c>
      <c r="E221" s="94">
        <f t="shared" si="70"/>
        <v>-0.21167422139047631</v>
      </c>
      <c r="F221" s="94">
        <f t="shared" ref="F221:F224" si="75">(F209/$F$207)-1</f>
        <v>0.16380745269971153</v>
      </c>
      <c r="G221" s="94">
        <f t="shared" si="71"/>
        <v>0.53928912678987118</v>
      </c>
      <c r="H221" s="94">
        <f t="shared" si="71"/>
        <v>0.91477080088005924</v>
      </c>
      <c r="I221" s="531">
        <f t="shared" si="71"/>
        <v>1.2902524749702402</v>
      </c>
      <c r="J221" s="79"/>
      <c r="L221" s="522">
        <v>0.03</v>
      </c>
      <c r="M221" s="157">
        <f t="shared" ref="M221:Q221" si="76">M209/$P$206-1</f>
        <v>-1.0835767640343499</v>
      </c>
      <c r="N221" s="157">
        <f t="shared" si="76"/>
        <v>-0.741864067408746</v>
      </c>
      <c r="O221" s="157">
        <f t="shared" si="76"/>
        <v>-0.38535322461056032</v>
      </c>
      <c r="P221" s="157">
        <f t="shared" si="76"/>
        <v>-1.3511506590580424E-2</v>
      </c>
      <c r="Q221" s="545">
        <f t="shared" si="76"/>
        <v>0.3742085106474573</v>
      </c>
    </row>
    <row r="222" spans="2:17" x14ac:dyDescent="0.3">
      <c r="B222" s="522">
        <v>0.03</v>
      </c>
      <c r="C222" s="94">
        <f t="shared" ref="C222" si="77">(C210/$F$207)-1</f>
        <v>-0.88073384322096815</v>
      </c>
      <c r="D222" s="94">
        <f t="shared" ref="D222" si="78">(D210/$F$207)-1</f>
        <v>-0.5052521691307873</v>
      </c>
      <c r="E222" s="94">
        <f t="shared" si="70"/>
        <v>-0.12977049504060645</v>
      </c>
      <c r="F222" s="94">
        <f t="shared" si="75"/>
        <v>0.24571117904957451</v>
      </c>
      <c r="G222" s="94">
        <f t="shared" si="71"/>
        <v>0.62119285313974126</v>
      </c>
      <c r="H222" s="94">
        <f t="shared" si="71"/>
        <v>0.996674527229922</v>
      </c>
      <c r="I222" s="531">
        <f t="shared" si="71"/>
        <v>1.3721562013201098</v>
      </c>
      <c r="J222" s="79"/>
      <c r="L222" s="522">
        <v>0.04</v>
      </c>
      <c r="M222" s="157">
        <f t="shared" ref="M222:Q222" si="79">M210/$P$206-1</f>
        <v>-1.0858158686490096</v>
      </c>
      <c r="N222" s="157">
        <f t="shared" si="79"/>
        <v>-0.7476227827794133</v>
      </c>
      <c r="O222" s="157">
        <f t="shared" si="79"/>
        <v>-0.39479426418716312</v>
      </c>
      <c r="P222" s="157">
        <f t="shared" si="79"/>
        <v>-2.680366293976455E-2</v>
      </c>
      <c r="Q222" s="545">
        <f t="shared" si="79"/>
        <v>0.35689019484227225</v>
      </c>
    </row>
    <row r="223" spans="2:17" ht="15" thickBot="1" x14ac:dyDescent="0.35">
      <c r="B223" s="522">
        <v>0.04</v>
      </c>
      <c r="C223" s="94">
        <f t="shared" ref="C223" si="80">(C211/$F$207)-1</f>
        <v>-0.79883011687111938</v>
      </c>
      <c r="D223" s="94">
        <f t="shared" ref="D223" si="81">(D211/$F$207)-1</f>
        <v>-0.42334844278093853</v>
      </c>
      <c r="E223" s="94">
        <f t="shared" si="70"/>
        <v>-4.7866768690757677E-2</v>
      </c>
      <c r="F223" s="94">
        <f t="shared" si="75"/>
        <v>0.32761490539942306</v>
      </c>
      <c r="G223" s="94">
        <f t="shared" si="71"/>
        <v>0.70309657948958293</v>
      </c>
      <c r="H223" s="94">
        <f t="shared" si="71"/>
        <v>1.0785782535797708</v>
      </c>
      <c r="I223" s="531">
        <f t="shared" si="71"/>
        <v>1.4540599276699515</v>
      </c>
      <c r="J223" s="79"/>
      <c r="L223" s="523">
        <v>0.05</v>
      </c>
      <c r="M223" s="547">
        <f t="shared" ref="M223:Q223" si="82">M211/$P$206-1</f>
        <v>-1.0925807425655234</v>
      </c>
      <c r="N223" s="547">
        <f t="shared" si="82"/>
        <v>-0.75806677144781609</v>
      </c>
      <c r="O223" s="547">
        <f t="shared" si="82"/>
        <v>-0.40908767388124856</v>
      </c>
      <c r="P223" s="547">
        <f t="shared" si="82"/>
        <v>-4.5123167750309001E-2</v>
      </c>
      <c r="Q223" s="548">
        <f t="shared" si="82"/>
        <v>0.33436137380244935</v>
      </c>
    </row>
    <row r="224" spans="2:17" ht="15" thickBot="1" x14ac:dyDescent="0.35">
      <c r="B224" s="523">
        <v>0.05</v>
      </c>
      <c r="C224" s="534">
        <f t="shared" ref="C224" si="83">(C212/$F$207)-1</f>
        <v>-0.71692639052127061</v>
      </c>
      <c r="D224" s="534">
        <f t="shared" ref="D224" si="84">(D212/$F$207)-1</f>
        <v>-0.34144471643108276</v>
      </c>
      <c r="E224" s="534">
        <f t="shared" si="70"/>
        <v>3.4036957659091094E-2</v>
      </c>
      <c r="F224" s="534">
        <f t="shared" si="75"/>
        <v>0.40951863174927894</v>
      </c>
      <c r="G224" s="534">
        <f t="shared" si="71"/>
        <v>0.78500030583943858</v>
      </c>
      <c r="H224" s="534">
        <f t="shared" si="71"/>
        <v>1.1604819799296267</v>
      </c>
      <c r="I224" s="483">
        <f t="shared" si="71"/>
        <v>1.5359636540198074</v>
      </c>
      <c r="J224" s="79"/>
      <c r="K224" s="79"/>
      <c r="L224" s="79"/>
    </row>
    <row r="225" spans="2:17" x14ac:dyDescent="0.3">
      <c r="B225" s="511"/>
      <c r="E225" s="319"/>
      <c r="J225" s="79"/>
      <c r="K225" s="79"/>
      <c r="L225" s="79"/>
    </row>
    <row r="226" spans="2:17" x14ac:dyDescent="0.3">
      <c r="E226" s="319"/>
    </row>
    <row r="227" spans="2:17" ht="15" thickBot="1" x14ac:dyDescent="0.35">
      <c r="B227" s="280" t="s">
        <v>281</v>
      </c>
      <c r="E227" s="319"/>
    </row>
    <row r="228" spans="2:17" ht="15" thickBot="1" x14ac:dyDescent="0.35">
      <c r="B228" s="535"/>
      <c r="C228" s="526">
        <v>-0.03</v>
      </c>
      <c r="D228" s="526">
        <v>-0.02</v>
      </c>
      <c r="E228" s="526">
        <v>-0.01</v>
      </c>
      <c r="F228" s="526">
        <v>0</v>
      </c>
      <c r="G228" s="526">
        <v>0.01</v>
      </c>
      <c r="H228" s="526">
        <v>0.02</v>
      </c>
      <c r="I228" s="527">
        <v>0.03</v>
      </c>
      <c r="L228" s="544"/>
      <c r="M228" s="526">
        <v>-0.03</v>
      </c>
      <c r="N228" s="526">
        <v>-0.02</v>
      </c>
      <c r="O228" s="526">
        <v>-0.01</v>
      </c>
      <c r="P228" s="526">
        <v>0</v>
      </c>
      <c r="Q228" s="527">
        <v>0.01</v>
      </c>
    </row>
    <row r="229" spans="2:17" x14ac:dyDescent="0.3">
      <c r="B229" s="521">
        <v>-0.03</v>
      </c>
      <c r="C229" s="94"/>
      <c r="D229" s="94">
        <f t="shared" ref="D229:E229" si="85">1-(D204/D205)</f>
        <v>0.96098200142226586</v>
      </c>
      <c r="E229" s="94">
        <f t="shared" si="85"/>
        <v>0.17777684685234629</v>
      </c>
      <c r="F229" s="94">
        <f t="shared" ref="F229:I230" si="86">1-(F204/F205)</f>
        <v>9.7948405082429191E-2</v>
      </c>
      <c r="G229" s="94">
        <f t="shared" si="86"/>
        <v>6.7595501252712076E-2</v>
      </c>
      <c r="H229" s="94">
        <f t="shared" si="86"/>
        <v>5.1604084125007277E-2</v>
      </c>
      <c r="I229" s="531">
        <f t="shared" si="86"/>
        <v>4.1731457513975667E-2</v>
      </c>
      <c r="J229" s="319"/>
      <c r="K229" s="319"/>
      <c r="L229" s="540">
        <v>-0.02</v>
      </c>
      <c r="M229" s="543"/>
      <c r="N229" s="157">
        <f t="shared" ref="N229:Q230" si="87">(N204/N205)-1</f>
        <v>-5.1393518531791416E-2</v>
      </c>
      <c r="O229" s="157">
        <f t="shared" si="87"/>
        <v>-1.5512450025821578E-2</v>
      </c>
      <c r="P229" s="157">
        <f t="shared" si="87"/>
        <v>-6.4356739356727921E-3</v>
      </c>
      <c r="Q229" s="545">
        <f t="shared" si="87"/>
        <v>-2.2949419701474572E-3</v>
      </c>
    </row>
    <row r="230" spans="2:17" x14ac:dyDescent="0.3">
      <c r="B230" s="522">
        <v>-0.02</v>
      </c>
      <c r="C230" s="94"/>
      <c r="D230" s="94">
        <f t="shared" ref="D230:E230" si="88">1-(D205/D206)</f>
        <v>0.49005141338626734</v>
      </c>
      <c r="E230" s="94">
        <f t="shared" si="88"/>
        <v>0.15094272512434825</v>
      </c>
      <c r="F230" s="94">
        <f t="shared" si="86"/>
        <v>8.921038969498496E-2</v>
      </c>
      <c r="G230" s="94">
        <f t="shared" si="86"/>
        <v>6.3315648270687253E-2</v>
      </c>
      <c r="H230" s="94">
        <f t="shared" si="86"/>
        <v>4.9071779868484766E-2</v>
      </c>
      <c r="I230" s="531">
        <f t="shared" si="86"/>
        <v>4.0059707531101885E-2</v>
      </c>
      <c r="L230" s="522">
        <v>-0.01</v>
      </c>
      <c r="M230" s="157"/>
      <c r="N230" s="157">
        <f t="shared" si="87"/>
        <v>-3.7498405160543813E-2</v>
      </c>
      <c r="O230" s="157">
        <f t="shared" si="87"/>
        <v>-1.0264732755381756E-2</v>
      </c>
      <c r="P230" s="157">
        <f t="shared" si="87"/>
        <v>-3.1274914106707019E-3</v>
      </c>
      <c r="Q230" s="545">
        <f t="shared" si="87"/>
        <v>1.6418880269863934E-4</v>
      </c>
    </row>
    <row r="231" spans="2:17" x14ac:dyDescent="0.3">
      <c r="B231" s="522">
        <v>-0.01</v>
      </c>
      <c r="C231" s="94"/>
      <c r="D231" s="94">
        <f>1-(D206/D207)</f>
        <v>0.32888221774352688</v>
      </c>
      <c r="E231" s="94">
        <f>1-(E206/E207)</f>
        <v>0.13114703436532582</v>
      </c>
      <c r="F231" s="94">
        <f>1-(F206/F207)</f>
        <v>8.1903726349869865E-2</v>
      </c>
      <c r="G231" s="94">
        <f t="shared" ref="G231:I231" si="89">1-(G206/G207)</f>
        <v>5.9545487150199028E-2</v>
      </c>
      <c r="H231" s="94">
        <f t="shared" si="89"/>
        <v>4.6776379662646805E-2</v>
      </c>
      <c r="I231" s="531">
        <f t="shared" si="89"/>
        <v>3.8516738261314853E-2</v>
      </c>
      <c r="L231" s="522">
        <v>0</v>
      </c>
      <c r="M231" s="542"/>
      <c r="N231" s="542"/>
      <c r="O231" s="542"/>
      <c r="P231" s="542"/>
      <c r="Q231" s="546"/>
    </row>
    <row r="232" spans="2:17" x14ac:dyDescent="0.3">
      <c r="B232" s="522">
        <v>0</v>
      </c>
      <c r="C232" s="532"/>
      <c r="D232" s="532"/>
      <c r="E232" s="532"/>
      <c r="F232" s="532"/>
      <c r="G232" s="532"/>
      <c r="H232" s="532"/>
      <c r="I232" s="533"/>
      <c r="L232" s="522">
        <v>0.01</v>
      </c>
      <c r="M232" s="157"/>
      <c r="N232" s="157">
        <f t="shared" ref="N232:Q236" si="90">(N207/N206)-1</f>
        <v>2.4351879948801392E-2</v>
      </c>
      <c r="O232" s="157">
        <f t="shared" si="90"/>
        <v>4.6886690251870533E-3</v>
      </c>
      <c r="P232" s="157">
        <f t="shared" si="90"/>
        <v>-4.672671706142939E-4</v>
      </c>
      <c r="Q232" s="545">
        <f t="shared" si="90"/>
        <v>-2.8471417505570029E-3</v>
      </c>
    </row>
    <row r="233" spans="2:17" x14ac:dyDescent="0.3">
      <c r="B233" s="522">
        <v>0.01</v>
      </c>
      <c r="C233" s="94"/>
      <c r="D233" s="94">
        <f>D208/D207-1</f>
        <v>0.32888221774349846</v>
      </c>
      <c r="E233" s="94">
        <f>E208/E207-1</f>
        <v>0.13114703436530317</v>
      </c>
      <c r="F233" s="94">
        <f>F208/F207-1</f>
        <v>8.1903726349848771E-2</v>
      </c>
      <c r="G233" s="94">
        <f t="shared" ref="G233:I233" si="91">G208/G207-1</f>
        <v>5.9545487150183707E-2</v>
      </c>
      <c r="H233" s="94">
        <f t="shared" si="91"/>
        <v>4.6776379662642809E-2</v>
      </c>
      <c r="I233" s="531">
        <f t="shared" si="91"/>
        <v>3.8516738261304972E-2</v>
      </c>
      <c r="L233" s="522">
        <v>0.02</v>
      </c>
      <c r="M233" s="157"/>
      <c r="N233" s="157">
        <f t="shared" si="90"/>
        <v>9.713718423085993E-3</v>
      </c>
      <c r="O233" s="157">
        <f t="shared" si="90"/>
        <v>-1.3997474873316262E-3</v>
      </c>
      <c r="P233" s="157">
        <f t="shared" si="90"/>
        <v>-4.3902961778568006E-3</v>
      </c>
      <c r="Q233" s="545">
        <f t="shared" si="90"/>
        <v>-5.7840808433567981E-3</v>
      </c>
    </row>
    <row r="234" spans="2:17" x14ac:dyDescent="0.3">
      <c r="B234" s="522">
        <v>0.02</v>
      </c>
      <c r="C234" s="94"/>
      <c r="D234" s="94">
        <f t="shared" ref="D234" si="92">D209/D208-1</f>
        <v>0.24748786111532417</v>
      </c>
      <c r="E234" s="94">
        <f t="shared" ref="E234" si="93">E209/E208-1</f>
        <v>0.11594163303349059</v>
      </c>
      <c r="F234" s="94">
        <f t="shared" ref="F234:I237" si="94">F209/F208-1</f>
        <v>7.5703340653231255E-2</v>
      </c>
      <c r="G234" s="94">
        <f t="shared" si="94"/>
        <v>5.6199085242060631E-2</v>
      </c>
      <c r="H234" s="94">
        <f t="shared" si="94"/>
        <v>4.4686124535712191E-2</v>
      </c>
      <c r="I234" s="531">
        <f t="shared" si="94"/>
        <v>3.7088220961942975E-2</v>
      </c>
      <c r="L234" s="522">
        <v>0.03</v>
      </c>
      <c r="M234" s="157"/>
      <c r="N234" s="157">
        <f t="shared" si="90"/>
        <v>-5.5951264285336588E-3</v>
      </c>
      <c r="O234" s="157">
        <f t="shared" si="90"/>
        <v>-8.0268723540427578E-3</v>
      </c>
      <c r="P234" s="157">
        <f t="shared" si="90"/>
        <v>-8.6982290380483995E-3</v>
      </c>
      <c r="Q234" s="545">
        <f t="shared" si="90"/>
        <v>-9.0181076425310813E-3</v>
      </c>
    </row>
    <row r="235" spans="2:17" x14ac:dyDescent="0.3">
      <c r="B235" s="522">
        <v>0.03</v>
      </c>
      <c r="C235" s="94">
        <f t="shared" ref="C235" si="95">C210/C209-1</f>
        <v>2.1921412876273365</v>
      </c>
      <c r="D235" s="94">
        <f t="shared" ref="D235" si="96">D210/D209-1</f>
        <v>0.19838899345606142</v>
      </c>
      <c r="E235" s="94">
        <f t="shared" ref="E235" si="97">E210/E209-1</f>
        <v>0.1038957859456715</v>
      </c>
      <c r="F235" s="94">
        <f t="shared" si="94"/>
        <v>7.0375667521177077E-2</v>
      </c>
      <c r="G235" s="94">
        <f t="shared" si="94"/>
        <v>5.3208799389544925E-2</v>
      </c>
      <c r="H235" s="94">
        <f t="shared" si="94"/>
        <v>4.2774689436573032E-2</v>
      </c>
      <c r="I235" s="531">
        <f t="shared" si="94"/>
        <v>3.5761876581285712E-2</v>
      </c>
      <c r="L235" s="522">
        <v>0.04</v>
      </c>
      <c r="M235" s="157"/>
      <c r="N235" s="157">
        <f t="shared" si="90"/>
        <v>-2.2308848337615816E-2</v>
      </c>
      <c r="O235" s="157">
        <f t="shared" si="90"/>
        <v>-1.5360105925262491E-2</v>
      </c>
      <c r="P235" s="157">
        <f t="shared" si="90"/>
        <v>-1.3474213270592728E-2</v>
      </c>
      <c r="Q235" s="545">
        <f t="shared" si="90"/>
        <v>-1.2602393065536677E-2</v>
      </c>
    </row>
    <row r="236" spans="2:17" ht="15" thickBot="1" x14ac:dyDescent="0.35">
      <c r="B236" s="522">
        <v>0.04</v>
      </c>
      <c r="C236" s="94">
        <f t="shared" ref="C236" si="98">C211/C210-1</f>
        <v>0.68673065823353663</v>
      </c>
      <c r="D236" s="94">
        <f t="shared" ref="D236" si="99">D211/D210-1</f>
        <v>0.16554640816909427</v>
      </c>
      <c r="E236" s="94">
        <f t="shared" ref="E236" si="100">E211/E210-1</f>
        <v>9.4117386141338022E-2</v>
      </c>
      <c r="F236" s="94">
        <f t="shared" si="94"/>
        <v>6.5748568149109676E-2</v>
      </c>
      <c r="G236" s="94">
        <f t="shared" si="94"/>
        <v>5.0520655942456028E-2</v>
      </c>
      <c r="H236" s="94">
        <f t="shared" si="94"/>
        <v>4.1020068735728055E-2</v>
      </c>
      <c r="I236" s="531">
        <f t="shared" si="94"/>
        <v>3.4527121908861647E-2</v>
      </c>
      <c r="L236" s="523">
        <v>0.05</v>
      </c>
      <c r="M236" s="547"/>
      <c r="N236" s="547">
        <f t="shared" si="90"/>
        <v>-4.1382454341250541E-2</v>
      </c>
      <c r="O236" s="547">
        <f t="shared" si="90"/>
        <v>-2.3617439241365279E-2</v>
      </c>
      <c r="P236" s="547">
        <f t="shared" si="90"/>
        <v>-1.8824058530555798E-2</v>
      </c>
      <c r="Q236" s="548">
        <f t="shared" si="90"/>
        <v>-1.6603274992669337E-2</v>
      </c>
    </row>
    <row r="237" spans="2:17" ht="15" thickBot="1" x14ac:dyDescent="0.35">
      <c r="B237" s="523">
        <v>0.05</v>
      </c>
      <c r="C237" s="534">
        <f t="shared" ref="C237" si="101">C212/C211-1</f>
        <v>0.40713711752457815</v>
      </c>
      <c r="D237" s="534">
        <f t="shared" ref="D237" si="102">D212/D211-1</f>
        <v>0.14203330473057529</v>
      </c>
      <c r="E237" s="534">
        <f t="shared" ref="E237" si="103">E212/E211-1</f>
        <v>8.6021287417125558E-2</v>
      </c>
      <c r="F237" s="534">
        <f t="shared" si="94"/>
        <v>6.1692382344272101E-2</v>
      </c>
      <c r="G237" s="534">
        <f t="shared" si="94"/>
        <v>4.8091063851706028E-2</v>
      </c>
      <c r="H237" s="534">
        <f t="shared" si="94"/>
        <v>3.9403725218812191E-2</v>
      </c>
      <c r="I237" s="483">
        <f t="shared" si="94"/>
        <v>3.3374786583806326E-2</v>
      </c>
    </row>
    <row r="238" spans="2:17" x14ac:dyDescent="0.3">
      <c r="E238" s="319"/>
    </row>
    <row r="239" spans="2:17" ht="15" thickBot="1" x14ac:dyDescent="0.35">
      <c r="B239" s="280" t="s">
        <v>282</v>
      </c>
      <c r="E239" s="319"/>
    </row>
    <row r="240" spans="2:17" ht="15" thickBot="1" x14ac:dyDescent="0.35">
      <c r="B240" s="535"/>
      <c r="C240" s="526">
        <v>-0.03</v>
      </c>
      <c r="D240" s="526">
        <v>-0.02</v>
      </c>
      <c r="E240" s="526">
        <v>-0.01</v>
      </c>
      <c r="F240" s="526">
        <v>0</v>
      </c>
      <c r="G240" s="526">
        <v>0.01</v>
      </c>
      <c r="H240" s="526">
        <v>0.02</v>
      </c>
      <c r="I240" s="527">
        <v>0.03</v>
      </c>
      <c r="L240" s="544"/>
      <c r="M240" s="526">
        <v>-0.03</v>
      </c>
      <c r="N240" s="526">
        <v>-0.02</v>
      </c>
      <c r="O240" s="526">
        <v>-0.01</v>
      </c>
      <c r="P240" s="526">
        <v>0</v>
      </c>
      <c r="Q240" s="527">
        <v>0.01</v>
      </c>
    </row>
    <row r="241" spans="2:17" x14ac:dyDescent="0.3">
      <c r="B241" s="521">
        <v>-0.03</v>
      </c>
      <c r="C241" s="94"/>
      <c r="D241" s="94">
        <f>1-(D204/E204)</f>
        <v>0.99122119844462753</v>
      </c>
      <c r="E241" s="94">
        <f>1-(E204/F204)</f>
        <v>0.49779562372020469</v>
      </c>
      <c r="F241" s="532"/>
      <c r="G241" s="94">
        <f t="shared" ref="G241:I243" si="104">G204/F204-1</f>
        <v>0.49779562372016728</v>
      </c>
      <c r="H241" s="94">
        <f t="shared" si="104"/>
        <v>0.33235216863819494</v>
      </c>
      <c r="I241" s="531">
        <f t="shared" si="104"/>
        <v>0.24944768842752763</v>
      </c>
      <c r="L241" s="540">
        <v>-0.02</v>
      </c>
      <c r="M241" s="543"/>
      <c r="N241" s="157">
        <f t="shared" ref="N241:O248" si="105">(N204/O204)-1</f>
        <v>-0.61920298098341275</v>
      </c>
      <c r="O241" s="157">
        <f t="shared" si="105"/>
        <v>-0.39243018494619142</v>
      </c>
      <c r="P241" s="542"/>
      <c r="Q241" s="545">
        <f t="shared" ref="Q241:Q248" si="106">(Q204/P204)-1</f>
        <v>0.40923145724265164</v>
      </c>
    </row>
    <row r="242" spans="2:17" x14ac:dyDescent="0.3">
      <c r="B242" s="522">
        <v>-0.02</v>
      </c>
      <c r="C242" s="94"/>
      <c r="D242" s="94">
        <f t="shared" ref="D242:D249" si="107">1-(D205/E205)</f>
        <v>0.81500501925193791</v>
      </c>
      <c r="E242" s="94">
        <f>1-(E205/F205)</f>
        <v>0.44903733631978915</v>
      </c>
      <c r="F242" s="532"/>
      <c r="G242" s="94">
        <f t="shared" si="104"/>
        <v>0.44903733631976395</v>
      </c>
      <c r="H242" s="94">
        <f t="shared" si="104"/>
        <v>0.30988665720667607</v>
      </c>
      <c r="I242" s="531">
        <f t="shared" si="104"/>
        <v>0.23657516892912045</v>
      </c>
      <c r="L242" s="522">
        <v>-0.01</v>
      </c>
      <c r="M242" s="157"/>
      <c r="N242" s="157">
        <f t="shared" si="105"/>
        <v>-0.60479932236086609</v>
      </c>
      <c r="O242" s="157">
        <f t="shared" si="105"/>
        <v>-0.38682851413733144</v>
      </c>
      <c r="P242" s="542"/>
      <c r="Q242" s="545">
        <f t="shared" si="106"/>
        <v>0.40338278513774006</v>
      </c>
    </row>
    <row r="243" spans="2:17" x14ac:dyDescent="0.3">
      <c r="B243" s="522">
        <v>-0.01</v>
      </c>
      <c r="C243" s="94"/>
      <c r="D243" s="94">
        <f t="shared" si="107"/>
        <v>0.6919859406560156</v>
      </c>
      <c r="E243" s="94">
        <f>1-(E206/F206)</f>
        <v>0.40897854055911043</v>
      </c>
      <c r="F243" s="532"/>
      <c r="G243" s="94">
        <f t="shared" si="104"/>
        <v>0.40897854055907978</v>
      </c>
      <c r="H243" s="94">
        <f t="shared" si="104"/>
        <v>0.2902659826151992</v>
      </c>
      <c r="I243" s="531">
        <f t="shared" si="104"/>
        <v>0.22496600431708091</v>
      </c>
      <c r="L243" s="522">
        <v>0</v>
      </c>
      <c r="M243" s="157"/>
      <c r="N243" s="157">
        <f t="shared" si="105"/>
        <v>-0.59361724656293724</v>
      </c>
      <c r="O243" s="157">
        <f t="shared" si="105"/>
        <v>-0.38240677326870443</v>
      </c>
      <c r="P243" s="542"/>
      <c r="Q243" s="545">
        <f t="shared" si="106"/>
        <v>0.39876405613570398</v>
      </c>
    </row>
    <row r="244" spans="2:17" x14ac:dyDescent="0.3">
      <c r="B244" s="522">
        <v>0</v>
      </c>
      <c r="C244" s="94"/>
      <c r="D244" s="94">
        <f t="shared" si="107"/>
        <v>0.60123403671649001</v>
      </c>
      <c r="E244" s="94">
        <f>1-(E207/F207)</f>
        <v>0.37548167409018796</v>
      </c>
      <c r="F244" s="532"/>
      <c r="G244" s="94">
        <f>G207/F207-1</f>
        <v>0.37548167409015965</v>
      </c>
      <c r="H244" s="94">
        <f t="shared" ref="H244:I244" si="108">H207/G207-1</f>
        <v>0.27298195327724084</v>
      </c>
      <c r="I244" s="531">
        <f t="shared" si="108"/>
        <v>0.21444290908796071</v>
      </c>
      <c r="L244" s="522">
        <v>0.01</v>
      </c>
      <c r="M244" s="157"/>
      <c r="N244" s="157">
        <f t="shared" si="105"/>
        <v>-0.58566374808832489</v>
      </c>
      <c r="O244" s="157">
        <f t="shared" si="105"/>
        <v>-0.37922101339571668</v>
      </c>
      <c r="P244" s="542"/>
      <c r="Q244" s="545">
        <f t="shared" si="106"/>
        <v>0.39543361691025503</v>
      </c>
    </row>
    <row r="245" spans="2:17" x14ac:dyDescent="0.3">
      <c r="B245" s="522">
        <v>0.01</v>
      </c>
      <c r="C245" s="94"/>
      <c r="D245" s="94">
        <f t="shared" si="107"/>
        <v>0.53152598066426249</v>
      </c>
      <c r="E245" s="94">
        <f t="shared" ref="E245:E249" si="109">1-(E208/F208)</f>
        <v>0.34705645700749121</v>
      </c>
      <c r="F245" s="532"/>
      <c r="G245" s="94">
        <f t="shared" ref="G245:I249" si="110">G208/F208-1</f>
        <v>0.34705645700747167</v>
      </c>
      <c r="H245" s="94">
        <f t="shared" si="110"/>
        <v>0.25764061721547638</v>
      </c>
      <c r="I245" s="531">
        <f t="shared" si="110"/>
        <v>0.20486028654665267</v>
      </c>
      <c r="L245" s="522">
        <v>0.02</v>
      </c>
      <c r="M245" s="157"/>
      <c r="N245" s="157">
        <f t="shared" si="105"/>
        <v>-0.58105258180884078</v>
      </c>
      <c r="O245" s="157">
        <f t="shared" si="105"/>
        <v>-0.37735635721732874</v>
      </c>
      <c r="P245" s="542"/>
      <c r="Q245" s="545">
        <f t="shared" si="106"/>
        <v>0.39348010644374787</v>
      </c>
    </row>
    <row r="246" spans="2:17" x14ac:dyDescent="0.3">
      <c r="B246" s="522">
        <v>0.02</v>
      </c>
      <c r="C246" s="94">
        <f t="shared" ref="C246" si="111">1-(C209/D209)</f>
        <v>0.90949990560562599</v>
      </c>
      <c r="D246" s="94">
        <f t="shared" si="107"/>
        <v>0.47630267115260572</v>
      </c>
      <c r="E246" s="94">
        <f t="shared" si="109"/>
        <v>0.32263212717806045</v>
      </c>
      <c r="F246" s="532"/>
      <c r="G246" s="94">
        <f t="shared" si="110"/>
        <v>0.32263212717803613</v>
      </c>
      <c r="H246" s="94">
        <f t="shared" si="110"/>
        <v>0.24393186929946076</v>
      </c>
      <c r="I246" s="531">
        <f t="shared" si="110"/>
        <v>0.19609745141173218</v>
      </c>
      <c r="L246" s="522">
        <v>0.03</v>
      </c>
      <c r="M246" s="157"/>
      <c r="N246" s="157">
        <f t="shared" si="105"/>
        <v>-0.58002556439395725</v>
      </c>
      <c r="O246" s="157">
        <f t="shared" si="105"/>
        <v>-0.37693467334307307</v>
      </c>
      <c r="P246" s="542"/>
      <c r="Q246" s="545">
        <f t="shared" si="106"/>
        <v>0.39303045076383203</v>
      </c>
    </row>
    <row r="247" spans="2:17" x14ac:dyDescent="0.3">
      <c r="B247" s="522">
        <v>0.03</v>
      </c>
      <c r="C247" s="94">
        <f t="shared" ref="C247" si="112">1-(C210/D210)</f>
        <v>0.75893546300244408</v>
      </c>
      <c r="D247" s="94">
        <f t="shared" si="107"/>
        <v>0.43147430873158166</v>
      </c>
      <c r="E247" s="94">
        <f t="shared" si="109"/>
        <v>0.30141952677719219</v>
      </c>
      <c r="F247" s="532"/>
      <c r="G247" s="94">
        <f t="shared" si="110"/>
        <v>0.30141952677718087</v>
      </c>
      <c r="H247" s="94">
        <f t="shared" si="110"/>
        <v>0.23160827125717387</v>
      </c>
      <c r="I247" s="531">
        <f t="shared" si="110"/>
        <v>0.18805352047592394</v>
      </c>
      <c r="L247" s="522">
        <v>0.04</v>
      </c>
      <c r="M247" s="157"/>
      <c r="N247" s="157">
        <f t="shared" si="105"/>
        <v>-0.58298938313658721</v>
      </c>
      <c r="O247" s="157">
        <f t="shared" si="105"/>
        <v>-0.37812575657549152</v>
      </c>
      <c r="P247" s="542"/>
      <c r="Q247" s="545">
        <f t="shared" si="106"/>
        <v>0.394261510417387</v>
      </c>
    </row>
    <row r="248" spans="2:17" ht="15" thickBot="1" x14ac:dyDescent="0.35">
      <c r="B248" s="522">
        <v>0.04</v>
      </c>
      <c r="C248" s="94">
        <f t="shared" ref="C248" si="113">1-(C211/D211)</f>
        <v>0.65114135111498683</v>
      </c>
      <c r="D248" s="94">
        <f t="shared" si="107"/>
        <v>0.39435833320707669</v>
      </c>
      <c r="E248" s="94">
        <f t="shared" si="109"/>
        <v>0.28282423808522572</v>
      </c>
      <c r="F248" s="532"/>
      <c r="G248" s="94">
        <f t="shared" si="110"/>
        <v>0.28282423808520973</v>
      </c>
      <c r="H248" s="94">
        <f t="shared" si="110"/>
        <v>0.22046998309556787</v>
      </c>
      <c r="I248" s="531">
        <f t="shared" si="110"/>
        <v>0.18064351122865752</v>
      </c>
      <c r="L248" s="523">
        <v>0.05</v>
      </c>
      <c r="M248" s="547"/>
      <c r="N248" s="547">
        <f t="shared" si="105"/>
        <v>-0.5905767778762423</v>
      </c>
      <c r="O248" s="547">
        <f t="shared" si="105"/>
        <v>-0.38116382536315052</v>
      </c>
      <c r="P248" s="549"/>
      <c r="Q248" s="548">
        <f t="shared" si="106"/>
        <v>0.39741726758485951</v>
      </c>
    </row>
    <row r="249" spans="2:17" ht="15" thickBot="1" x14ac:dyDescent="0.35">
      <c r="B249" s="523">
        <v>0.05</v>
      </c>
      <c r="C249" s="534">
        <f t="shared" ref="C249" si="114">1-(C212/D212)</f>
        <v>0.57015968660267236</v>
      </c>
      <c r="D249" s="534">
        <f t="shared" si="107"/>
        <v>0.36312210246354215</v>
      </c>
      <c r="E249" s="534">
        <f t="shared" si="109"/>
        <v>0.26639000409962477</v>
      </c>
      <c r="F249" s="536"/>
      <c r="G249" s="534">
        <f t="shared" si="110"/>
        <v>0.26639000409960478</v>
      </c>
      <c r="H249" s="534">
        <f t="shared" si="110"/>
        <v>0.21035384300038462</v>
      </c>
      <c r="I249" s="483">
        <f t="shared" si="110"/>
        <v>0.17379532788438778</v>
      </c>
    </row>
  </sheetData>
  <mergeCells count="15">
    <mergeCell ref="C202:I202"/>
    <mergeCell ref="L202:Q202"/>
    <mergeCell ref="L20:M20"/>
    <mergeCell ref="C27:D27"/>
    <mergeCell ref="C5:D5"/>
    <mergeCell ref="E5:F5"/>
    <mergeCell ref="C38:D38"/>
    <mergeCell ref="E38:F38"/>
    <mergeCell ref="J20:K20"/>
    <mergeCell ref="K65:L65"/>
    <mergeCell ref="I65:J65"/>
    <mergeCell ref="J44:K44"/>
    <mergeCell ref="L44:M44"/>
    <mergeCell ref="C65:D65"/>
    <mergeCell ref="E65:F65"/>
  </mergeCells>
  <pageMargins left="0.25" right="0.25" top="0.75" bottom="0.75" header="0.3" footer="0.3"/>
  <pageSetup paperSize="9" scale="45" fitToHeight="0" orientation="landscape" horizontalDpi="4294967293" verticalDpi="4294967293" r:id="rId1"/>
  <ignoredErrors>
    <ignoredError sqref="E11 E1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02" r:id="rId4" name="Drop Down 82">
              <controlPr defaultSize="0" autoLine="0" autoPict="0">
                <anchor moveWithCells="1">
                  <from>
                    <xdr:col>12</xdr:col>
                    <xdr:colOff>236220</xdr:colOff>
                    <xdr:row>154</xdr:row>
                    <xdr:rowOff>60960</xdr:rowOff>
                  </from>
                  <to>
                    <xdr:col>14</xdr:col>
                    <xdr:colOff>0</xdr:colOff>
                    <xdr:row>155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5" name="Drop Down 83">
              <controlPr defaultSize="0" autoLine="0" autoPict="0">
                <anchor moveWithCells="1">
                  <from>
                    <xdr:col>12</xdr:col>
                    <xdr:colOff>266700</xdr:colOff>
                    <xdr:row>195</xdr:row>
                    <xdr:rowOff>15240</xdr:rowOff>
                  </from>
                  <to>
                    <xdr:col>14</xdr:col>
                    <xdr:colOff>22860</xdr:colOff>
                    <xdr:row>196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SOCIMI</vt:lpstr>
      <vt:lpstr>Cálculo Betas</vt:lpstr>
      <vt:lpstr>Rentabilidad IBEX</vt:lpstr>
      <vt:lpstr>ANÁLISIS TÉCNICO Y COMERCIAL</vt:lpstr>
      <vt:lpstr>ANÁLISIS ECONÓMICO-FRO.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 y Paula</dc:creator>
  <cp:lastModifiedBy>Nacho y Paula</cp:lastModifiedBy>
  <cp:lastPrinted>2018-07-23T21:43:07Z</cp:lastPrinted>
  <dcterms:created xsi:type="dcterms:W3CDTF">2017-11-07T09:39:49Z</dcterms:created>
  <dcterms:modified xsi:type="dcterms:W3CDTF">2018-09-06T19:59:06Z</dcterms:modified>
</cp:coreProperties>
</file>