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3" activeTab="7"/>
  </bookViews>
  <sheets>
    <sheet name="Rugosidades-Calib (Sin optim.)" sheetId="1" r:id="rId1"/>
    <sheet name="Rugosidades_GD" sheetId="5" r:id="rId2"/>
    <sheet name="Estadísticas" sheetId="6" r:id="rId3"/>
    <sheet name="Resumen" sheetId="2" r:id="rId4"/>
    <sheet name="Rugosidades - Cepillado" sheetId="3" r:id="rId5"/>
    <sheet name="Pruebas" sheetId="4" r:id="rId6"/>
    <sheet name="Presupuesto" sheetId="7" r:id="rId7"/>
    <sheet name="Ajuste Logarítmico" sheetId="8" r:id="rId8"/>
    <sheet name="Intervalos Amarillos" sheetId="9" r:id="rId9"/>
    <sheet name="DIAGRAMA GANTT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0" l="1"/>
  <c r="G4" i="10" s="1"/>
  <c r="E5" i="10"/>
  <c r="G5" i="10"/>
  <c r="E6" i="10"/>
  <c r="G6" i="10" s="1"/>
  <c r="E7" i="10" s="1"/>
  <c r="G7" i="10" s="1"/>
  <c r="E8" i="10" s="1"/>
  <c r="G8" i="10" s="1"/>
  <c r="E9" i="10" s="1"/>
  <c r="G9" i="10" s="1"/>
  <c r="E10" i="10" s="1"/>
  <c r="F10" i="10"/>
  <c r="F13" i="10"/>
  <c r="F17" i="10"/>
  <c r="G10" i="10" l="1"/>
  <c r="E11" i="10"/>
  <c r="G11" i="10" s="1"/>
  <c r="E12" i="10" s="1"/>
  <c r="G12" i="10" s="1"/>
  <c r="E13" i="10" s="1"/>
  <c r="B3" i="8"/>
  <c r="B4" i="8"/>
  <c r="B5" i="8"/>
  <c r="N5" i="8"/>
  <c r="P5" i="8"/>
  <c r="Q5" i="8"/>
  <c r="S5" i="8"/>
  <c r="B6" i="8"/>
  <c r="P6" i="8"/>
  <c r="N6" i="8" s="1"/>
  <c r="B7" i="8"/>
  <c r="P7" i="8"/>
  <c r="Q7" i="8" s="1"/>
  <c r="B8" i="8"/>
  <c r="N8" i="8"/>
  <c r="P8" i="8"/>
  <c r="Q8" i="8" s="1"/>
  <c r="S8" i="8" s="1"/>
  <c r="B9" i="8"/>
  <c r="P9" i="8"/>
  <c r="N9" i="8" s="1"/>
  <c r="B10" i="8"/>
  <c r="P10" i="8"/>
  <c r="S10" i="8" s="1"/>
  <c r="Q10" i="8"/>
  <c r="B11" i="8"/>
  <c r="P11" i="8"/>
  <c r="N11" i="8" s="1"/>
  <c r="B12" i="8"/>
  <c r="N12" i="8"/>
  <c r="P12" i="8"/>
  <c r="Q12" i="8"/>
  <c r="S12" i="8" s="1"/>
  <c r="B13" i="8"/>
  <c r="N13" i="8"/>
  <c r="P13" i="8"/>
  <c r="Q13" i="8"/>
  <c r="S13" i="8"/>
  <c r="B14" i="8"/>
  <c r="N14" i="8"/>
  <c r="P14" i="8"/>
  <c r="S14" i="8" s="1"/>
  <c r="Q14" i="8"/>
  <c r="B15" i="8"/>
  <c r="P15" i="8"/>
  <c r="Q15" i="8" s="1"/>
  <c r="B16" i="8"/>
  <c r="N16" i="8"/>
  <c r="P16" i="8"/>
  <c r="Q16" i="8" s="1"/>
  <c r="S16" i="8" s="1"/>
  <c r="B17" i="8"/>
  <c r="P17" i="8"/>
  <c r="N17" i="8" s="1"/>
  <c r="B18" i="8"/>
  <c r="P18" i="8"/>
  <c r="S18" i="8" s="1"/>
  <c r="Q18" i="8"/>
  <c r="B19" i="8"/>
  <c r="P19" i="8"/>
  <c r="N19" i="8" s="1"/>
  <c r="B20" i="8"/>
  <c r="N20" i="8"/>
  <c r="P20" i="8"/>
  <c r="Q20" i="8"/>
  <c r="S20" i="8" s="1"/>
  <c r="B21" i="8"/>
  <c r="P21" i="8"/>
  <c r="N21" i="8" s="1"/>
  <c r="Q21" i="8"/>
  <c r="S21" i="8"/>
  <c r="B22" i="8"/>
  <c r="N22" i="8"/>
  <c r="P22" i="8"/>
  <c r="S22" i="8" s="1"/>
  <c r="Q22" i="8"/>
  <c r="B23" i="8"/>
  <c r="N23" i="8"/>
  <c r="P23" i="8"/>
  <c r="Q23" i="8"/>
  <c r="R23" i="8" s="1"/>
  <c r="S23" i="8"/>
  <c r="B24" i="8"/>
  <c r="P24" i="8"/>
  <c r="N24" i="8" s="1"/>
  <c r="Q24" i="8"/>
  <c r="R24" i="8" s="1"/>
  <c r="B25" i="8"/>
  <c r="N25" i="8"/>
  <c r="P25" i="8"/>
  <c r="Q25" i="8"/>
  <c r="R25" i="8"/>
  <c r="S25" i="8"/>
  <c r="B26" i="8"/>
  <c r="N26" i="8"/>
  <c r="P26" i="8"/>
  <c r="S26" i="8" s="1"/>
  <c r="Q26" i="8"/>
  <c r="R26" i="8" s="1"/>
  <c r="B27" i="8"/>
  <c r="N27" i="8"/>
  <c r="P27" i="8"/>
  <c r="Q27" i="8"/>
  <c r="R27" i="8" s="1"/>
  <c r="S27" i="8"/>
  <c r="B28" i="8"/>
  <c r="P28" i="8"/>
  <c r="N28" i="8" s="1"/>
  <c r="Q28" i="8"/>
  <c r="R28" i="8" s="1"/>
  <c r="B29" i="8"/>
  <c r="N29" i="8"/>
  <c r="P29" i="8"/>
  <c r="Q29" i="8"/>
  <c r="R29" i="8"/>
  <c r="S29" i="8"/>
  <c r="B30" i="8"/>
  <c r="N30" i="8"/>
  <c r="P30" i="8"/>
  <c r="S30" i="8" s="1"/>
  <c r="Q30" i="8"/>
  <c r="R30" i="8" s="1"/>
  <c r="B31" i="8"/>
  <c r="N31" i="8"/>
  <c r="P31" i="8"/>
  <c r="Q31" i="8"/>
  <c r="R31" i="8" s="1"/>
  <c r="S31" i="8"/>
  <c r="B32" i="8"/>
  <c r="P32" i="8"/>
  <c r="N32" i="8" s="1"/>
  <c r="Q32" i="8"/>
  <c r="R32" i="8" s="1"/>
  <c r="B33" i="8"/>
  <c r="N33" i="8"/>
  <c r="P33" i="8"/>
  <c r="Q33" i="8"/>
  <c r="R33" i="8"/>
  <c r="S33" i="8"/>
  <c r="P34" i="8"/>
  <c r="N34" i="8" s="1"/>
  <c r="N35" i="8"/>
  <c r="P35" i="8"/>
  <c r="Q35" i="8"/>
  <c r="S35" i="8"/>
  <c r="P36" i="8"/>
  <c r="N36" i="8" s="1"/>
  <c r="P37" i="8"/>
  <c r="N37" i="8" s="1"/>
  <c r="Q37" i="8"/>
  <c r="S37" i="8"/>
  <c r="P38" i="8"/>
  <c r="N38" i="8" s="1"/>
  <c r="N39" i="8"/>
  <c r="P39" i="8"/>
  <c r="Q39" i="8"/>
  <c r="S39" i="8"/>
  <c r="P40" i="8"/>
  <c r="N40" i="8" s="1"/>
  <c r="P41" i="8"/>
  <c r="N41" i="8" s="1"/>
  <c r="Q41" i="8"/>
  <c r="S41" i="8"/>
  <c r="P42" i="8"/>
  <c r="N42" i="8" s="1"/>
  <c r="N43" i="8"/>
  <c r="P43" i="8"/>
  <c r="Q43" i="8"/>
  <c r="S43" i="8"/>
  <c r="P44" i="8"/>
  <c r="N44" i="8" s="1"/>
  <c r="P45" i="8"/>
  <c r="N45" i="8" s="1"/>
  <c r="Q45" i="8"/>
  <c r="S45" i="8"/>
  <c r="P46" i="8"/>
  <c r="N46" i="8" s="1"/>
  <c r="N47" i="8"/>
  <c r="P47" i="8"/>
  <c r="Q47" i="8"/>
  <c r="S47" i="8"/>
  <c r="P48" i="8"/>
  <c r="N48" i="8" s="1"/>
  <c r="P49" i="8"/>
  <c r="N49" i="8" s="1"/>
  <c r="Q49" i="8"/>
  <c r="S49" i="8"/>
  <c r="P50" i="8"/>
  <c r="N50" i="8" s="1"/>
  <c r="P51" i="8"/>
  <c r="N51" i="8" s="1"/>
  <c r="Q51" i="8"/>
  <c r="S51" i="8"/>
  <c r="P52" i="8"/>
  <c r="N52" i="8" s="1"/>
  <c r="P53" i="8"/>
  <c r="N53" i="8" s="1"/>
  <c r="Q53" i="8"/>
  <c r="S53" i="8"/>
  <c r="P54" i="8"/>
  <c r="N54" i="8" s="1"/>
  <c r="P55" i="8"/>
  <c r="N55" i="8" s="1"/>
  <c r="Q55" i="8"/>
  <c r="S55" i="8"/>
  <c r="P56" i="8"/>
  <c r="N56" i="8" s="1"/>
  <c r="P57" i="8"/>
  <c r="N57" i="8" s="1"/>
  <c r="Q57" i="8"/>
  <c r="S57" i="8"/>
  <c r="N58" i="8"/>
  <c r="S58" i="8"/>
  <c r="E14" i="10" l="1"/>
  <c r="G14" i="10" s="1"/>
  <c r="E15" i="10" s="1"/>
  <c r="G15" i="10" s="1"/>
  <c r="E16" i="10" s="1"/>
  <c r="G16" i="10" s="1"/>
  <c r="E17" i="10" s="1"/>
  <c r="G17" i="10" s="1"/>
  <c r="E18" i="10" s="1"/>
  <c r="G18" i="10" s="1"/>
  <c r="G13" i="10"/>
  <c r="T22" i="8"/>
  <c r="N15" i="8"/>
  <c r="N7" i="8"/>
  <c r="N18" i="8"/>
  <c r="S11" i="8"/>
  <c r="N10" i="8"/>
  <c r="Q19" i="8"/>
  <c r="S19" i="8" s="1"/>
  <c r="Q11" i="8"/>
  <c r="Q56" i="8"/>
  <c r="S56" i="8" s="1"/>
  <c r="Q54" i="8"/>
  <c r="S54" i="8" s="1"/>
  <c r="Q52" i="8"/>
  <c r="S52" i="8" s="1"/>
  <c r="Q50" i="8"/>
  <c r="S50" i="8" s="1"/>
  <c r="Q48" i="8"/>
  <c r="S48" i="8" s="1"/>
  <c r="Q46" i="8"/>
  <c r="S46" i="8" s="1"/>
  <c r="Q44" i="8"/>
  <c r="S44" i="8" s="1"/>
  <c r="Q42" i="8"/>
  <c r="S42" i="8" s="1"/>
  <c r="Q40" i="8"/>
  <c r="S40" i="8" s="1"/>
  <c r="Q38" i="8"/>
  <c r="S38" i="8" s="1"/>
  <c r="Q36" i="8"/>
  <c r="S36" i="8" s="1"/>
  <c r="Q34" i="8"/>
  <c r="S34" i="8" s="1"/>
  <c r="Q17" i="8"/>
  <c r="S17" i="8" s="1"/>
  <c r="Q9" i="8"/>
  <c r="S9" i="8" s="1"/>
  <c r="Q6" i="8"/>
  <c r="S32" i="8"/>
  <c r="S28" i="8"/>
  <c r="S24" i="8"/>
  <c r="S15" i="8"/>
  <c r="S7" i="8"/>
  <c r="D17" i="7"/>
  <c r="D19" i="7"/>
  <c r="D14" i="7"/>
  <c r="F16" i="7" s="1"/>
  <c r="D21" i="7"/>
  <c r="O2" i="8" l="1"/>
  <c r="R2" i="8"/>
  <c r="S6" i="8"/>
  <c r="T6" i="8"/>
  <c r="F17" i="7"/>
  <c r="F18" i="7" s="1"/>
  <c r="K10" i="6"/>
  <c r="K9" i="6"/>
  <c r="D10" i="6"/>
  <c r="D9" i="6"/>
  <c r="F19" i="7" l="1"/>
  <c r="F20" i="7" s="1"/>
  <c r="C10" i="5"/>
  <c r="D10" i="5"/>
  <c r="E10" i="5"/>
  <c r="F10" i="5"/>
  <c r="G10" i="5"/>
  <c r="H10" i="5"/>
  <c r="I10" i="5"/>
  <c r="J10" i="5"/>
  <c r="K10" i="5"/>
  <c r="L10" i="5"/>
  <c r="C12" i="5"/>
  <c r="D12" i="5"/>
  <c r="E12" i="5"/>
  <c r="F12" i="5"/>
  <c r="G12" i="5"/>
  <c r="H12" i="5"/>
  <c r="I12" i="5"/>
  <c r="J12" i="5"/>
  <c r="K12" i="5"/>
  <c r="L12" i="5"/>
  <c r="C19" i="5"/>
  <c r="D19" i="5"/>
  <c r="E19" i="5"/>
  <c r="F19" i="5"/>
  <c r="G19" i="5"/>
  <c r="H19" i="5"/>
  <c r="I19" i="5"/>
  <c r="J19" i="5"/>
  <c r="K19" i="5"/>
  <c r="L19" i="5"/>
  <c r="C28" i="5"/>
  <c r="D28" i="5"/>
  <c r="E28" i="5"/>
  <c r="F28" i="5"/>
  <c r="G28" i="5"/>
  <c r="H28" i="5"/>
  <c r="I28" i="5"/>
  <c r="J28" i="5"/>
  <c r="K28" i="5"/>
  <c r="L28" i="5"/>
  <c r="C37" i="5"/>
  <c r="D37" i="5"/>
  <c r="E37" i="5"/>
  <c r="F37" i="5"/>
  <c r="G37" i="5"/>
  <c r="H37" i="5"/>
  <c r="I37" i="5"/>
  <c r="J37" i="5"/>
  <c r="K37" i="5"/>
  <c r="L37" i="5"/>
  <c r="C46" i="5"/>
  <c r="D46" i="5"/>
  <c r="E46" i="5"/>
  <c r="F46" i="5"/>
  <c r="G46" i="5"/>
  <c r="H46" i="5"/>
  <c r="I46" i="5"/>
  <c r="J46" i="5"/>
  <c r="K46" i="5"/>
  <c r="L46" i="5"/>
  <c r="C55" i="5"/>
  <c r="D55" i="5"/>
  <c r="E55" i="5"/>
  <c r="F55" i="5"/>
  <c r="G55" i="5"/>
  <c r="H55" i="5"/>
  <c r="I55" i="5"/>
  <c r="J55" i="5"/>
  <c r="K55" i="5"/>
  <c r="L55" i="5"/>
  <c r="O3" i="2"/>
  <c r="F21" i="7" l="1"/>
  <c r="F22" i="7" s="1"/>
  <c r="L14" i="6"/>
  <c r="J16" i="6" s="1"/>
  <c r="L13" i="6"/>
  <c r="J15" i="6" s="1"/>
  <c r="E13" i="6"/>
  <c r="C15" i="6" s="1"/>
  <c r="E14" i="6" l="1"/>
  <c r="K15" i="6" l="1"/>
  <c r="C16" i="6"/>
  <c r="D15" i="6"/>
  <c r="D16" i="6"/>
  <c r="C21" i="5"/>
  <c r="D21" i="5"/>
  <c r="E21" i="5"/>
  <c r="F21" i="5"/>
  <c r="G21" i="5"/>
  <c r="H21" i="5"/>
  <c r="I21" i="5"/>
  <c r="J21" i="5"/>
  <c r="K21" i="5"/>
  <c r="L21" i="5"/>
  <c r="C30" i="5"/>
  <c r="D30" i="5"/>
  <c r="E30" i="5"/>
  <c r="F30" i="5"/>
  <c r="G30" i="5"/>
  <c r="H30" i="5"/>
  <c r="I30" i="5"/>
  <c r="J30" i="5"/>
  <c r="K30" i="5"/>
  <c r="L30" i="5"/>
  <c r="C39" i="5"/>
  <c r="D39" i="5"/>
  <c r="E39" i="5"/>
  <c r="F39" i="5"/>
  <c r="G39" i="5"/>
  <c r="H39" i="5"/>
  <c r="I39" i="5"/>
  <c r="J39" i="5"/>
  <c r="K39" i="5"/>
  <c r="L39" i="5"/>
  <c r="C48" i="5"/>
  <c r="D48" i="5"/>
  <c r="E48" i="5"/>
  <c r="F48" i="5"/>
  <c r="G48" i="5"/>
  <c r="H48" i="5"/>
  <c r="I48" i="5"/>
  <c r="J48" i="5"/>
  <c r="K48" i="5"/>
  <c r="L48" i="5"/>
  <c r="K16" i="6" l="1"/>
  <c r="O4" i="2"/>
  <c r="P4" i="2"/>
  <c r="Q4" i="2"/>
  <c r="R4" i="2"/>
  <c r="S4" i="2"/>
  <c r="T4" i="2"/>
  <c r="U4" i="2"/>
  <c r="V4" i="2"/>
  <c r="W4" i="2"/>
  <c r="X4" i="2"/>
  <c r="O5" i="2"/>
  <c r="P5" i="2"/>
  <c r="Q5" i="2"/>
  <c r="R5" i="2"/>
  <c r="S5" i="2"/>
  <c r="T5" i="2"/>
  <c r="U5" i="2"/>
  <c r="V5" i="2"/>
  <c r="W5" i="2"/>
  <c r="X5" i="2"/>
  <c r="O6" i="2"/>
  <c r="P6" i="2"/>
  <c r="Q6" i="2"/>
  <c r="R6" i="2"/>
  <c r="S6" i="2"/>
  <c r="T6" i="2"/>
  <c r="U6" i="2"/>
  <c r="V6" i="2"/>
  <c r="W6" i="2"/>
  <c r="X6" i="2"/>
  <c r="O7" i="2"/>
  <c r="P7" i="2"/>
  <c r="Q7" i="2"/>
  <c r="R7" i="2"/>
  <c r="S7" i="2"/>
  <c r="T7" i="2"/>
  <c r="U7" i="2"/>
  <c r="V7" i="2"/>
  <c r="W7" i="2"/>
  <c r="X7" i="2"/>
  <c r="O8" i="2"/>
  <c r="P8" i="2"/>
  <c r="Q8" i="2"/>
  <c r="R8" i="2"/>
  <c r="S8" i="2"/>
  <c r="T8" i="2"/>
  <c r="U8" i="2"/>
  <c r="V8" i="2"/>
  <c r="W8" i="2"/>
  <c r="X8" i="2"/>
  <c r="P2" i="2"/>
  <c r="Q2" i="2"/>
  <c r="R2" i="2"/>
  <c r="S2" i="2"/>
  <c r="T2" i="2"/>
  <c r="U2" i="2"/>
  <c r="V2" i="2"/>
  <c r="W2" i="2"/>
  <c r="X2" i="2"/>
  <c r="O2" i="2"/>
  <c r="L10" i="3" l="1"/>
  <c r="K10" i="3"/>
  <c r="J10" i="3"/>
  <c r="I10" i="3"/>
  <c r="H10" i="3"/>
  <c r="G10" i="3"/>
  <c r="F10" i="3"/>
  <c r="E10" i="3"/>
  <c r="D10" i="3"/>
  <c r="C10" i="3"/>
  <c r="L55" i="3"/>
  <c r="K55" i="3"/>
  <c r="J55" i="3"/>
  <c r="I55" i="3"/>
  <c r="H55" i="3"/>
  <c r="G55" i="3"/>
  <c r="F55" i="3"/>
  <c r="E55" i="3"/>
  <c r="D55" i="3"/>
  <c r="C55" i="3"/>
  <c r="L48" i="3"/>
  <c r="K48" i="3"/>
  <c r="J48" i="3"/>
  <c r="I48" i="3"/>
  <c r="H48" i="3"/>
  <c r="G48" i="3"/>
  <c r="F48" i="3"/>
  <c r="E48" i="3"/>
  <c r="D48" i="3"/>
  <c r="C48" i="3"/>
  <c r="L46" i="3"/>
  <c r="K46" i="3"/>
  <c r="J46" i="3"/>
  <c r="I46" i="3"/>
  <c r="H46" i="3"/>
  <c r="G46" i="3"/>
  <c r="F46" i="3"/>
  <c r="E46" i="3"/>
  <c r="D46" i="3"/>
  <c r="C46" i="3"/>
  <c r="L39" i="3"/>
  <c r="K39" i="3"/>
  <c r="J39" i="3"/>
  <c r="I39" i="3"/>
  <c r="H39" i="3"/>
  <c r="G39" i="3"/>
  <c r="F39" i="3"/>
  <c r="E39" i="3"/>
  <c r="D39" i="3"/>
  <c r="C39" i="3"/>
  <c r="L37" i="3"/>
  <c r="K37" i="3"/>
  <c r="J37" i="3"/>
  <c r="I37" i="3"/>
  <c r="H37" i="3"/>
  <c r="G37" i="3"/>
  <c r="F37" i="3"/>
  <c r="E37" i="3"/>
  <c r="D37" i="3"/>
  <c r="C37" i="3"/>
  <c r="L30" i="3"/>
  <c r="K30" i="3"/>
  <c r="J30" i="3"/>
  <c r="I30" i="3"/>
  <c r="H30" i="3"/>
  <c r="G30" i="3"/>
  <c r="F30" i="3"/>
  <c r="E30" i="3"/>
  <c r="D30" i="3"/>
  <c r="C30" i="3"/>
  <c r="L28" i="3"/>
  <c r="K28" i="3"/>
  <c r="J28" i="3"/>
  <c r="I28" i="3"/>
  <c r="H28" i="3"/>
  <c r="G28" i="3"/>
  <c r="F28" i="3"/>
  <c r="E28" i="3"/>
  <c r="D28" i="3"/>
  <c r="C28" i="3"/>
  <c r="L21" i="3"/>
  <c r="K21" i="3"/>
  <c r="J21" i="3"/>
  <c r="I21" i="3"/>
  <c r="H21" i="3"/>
  <c r="G21" i="3"/>
  <c r="F21" i="3"/>
  <c r="E21" i="3"/>
  <c r="D21" i="3"/>
  <c r="C21" i="3"/>
  <c r="L19" i="3"/>
  <c r="K19" i="3"/>
  <c r="J19" i="3"/>
  <c r="I19" i="3"/>
  <c r="H19" i="3"/>
  <c r="G19" i="3"/>
  <c r="F19" i="3"/>
  <c r="E19" i="3"/>
  <c r="D19" i="3"/>
  <c r="C19" i="3"/>
  <c r="L12" i="3"/>
  <c r="K12" i="3"/>
  <c r="J12" i="3"/>
  <c r="I12" i="3"/>
  <c r="H12" i="3"/>
  <c r="G12" i="3"/>
  <c r="F12" i="3"/>
  <c r="E12" i="3"/>
  <c r="D12" i="3"/>
  <c r="C12" i="3"/>
  <c r="D2" i="2" l="1"/>
  <c r="E2" i="2"/>
  <c r="F2" i="2"/>
  <c r="G2" i="2"/>
  <c r="H2" i="2"/>
  <c r="I2" i="2"/>
  <c r="J2" i="2"/>
  <c r="K2" i="2"/>
  <c r="L2" i="2"/>
  <c r="C2" i="2"/>
  <c r="B8" i="2"/>
  <c r="B7" i="2"/>
  <c r="B6" i="2"/>
  <c r="B5" i="2"/>
  <c r="B4" i="2"/>
  <c r="B3" i="2"/>
  <c r="J10" i="1"/>
  <c r="V3" i="2" s="1"/>
  <c r="K10" i="1"/>
  <c r="W3" i="2" s="1"/>
  <c r="L10" i="1"/>
  <c r="X3" i="2" s="1"/>
  <c r="J19" i="1"/>
  <c r="K19" i="1"/>
  <c r="L19" i="1"/>
  <c r="D21" i="1"/>
  <c r="E21" i="1"/>
  <c r="F21" i="1"/>
  <c r="G21" i="1"/>
  <c r="H21" i="1"/>
  <c r="I21" i="1"/>
  <c r="J21" i="1"/>
  <c r="K21" i="1"/>
  <c r="L21" i="1"/>
  <c r="C21" i="1"/>
  <c r="D30" i="1"/>
  <c r="E30" i="1"/>
  <c r="F30" i="1"/>
  <c r="G30" i="1"/>
  <c r="H30" i="1"/>
  <c r="I30" i="1"/>
  <c r="J30" i="1"/>
  <c r="K30" i="1"/>
  <c r="L30" i="1"/>
  <c r="C30" i="1"/>
  <c r="D39" i="1"/>
  <c r="E39" i="1"/>
  <c r="F39" i="1"/>
  <c r="G39" i="1"/>
  <c r="H39" i="1"/>
  <c r="I39" i="1"/>
  <c r="J39" i="1"/>
  <c r="K39" i="1"/>
  <c r="L39" i="1"/>
  <c r="C39" i="1"/>
  <c r="D48" i="1"/>
  <c r="E48" i="1"/>
  <c r="F48" i="1"/>
  <c r="G48" i="1"/>
  <c r="H48" i="1"/>
  <c r="I48" i="1"/>
  <c r="J48" i="1"/>
  <c r="K48" i="1"/>
  <c r="L48" i="1"/>
  <c r="C48" i="1"/>
  <c r="D55" i="1"/>
  <c r="E55" i="1"/>
  <c r="F55" i="1"/>
  <c r="G55" i="1"/>
  <c r="H55" i="1"/>
  <c r="I55" i="1"/>
  <c r="J55" i="1"/>
  <c r="K55" i="1"/>
  <c r="L55" i="1"/>
  <c r="D46" i="1"/>
  <c r="E46" i="1"/>
  <c r="F46" i="1"/>
  <c r="G46" i="1"/>
  <c r="H46" i="1"/>
  <c r="I46" i="1"/>
  <c r="J46" i="1"/>
  <c r="K46" i="1"/>
  <c r="L46" i="1"/>
  <c r="D37" i="1"/>
  <c r="E37" i="1"/>
  <c r="F37" i="1"/>
  <c r="G37" i="1"/>
  <c r="H37" i="1"/>
  <c r="I37" i="1"/>
  <c r="J37" i="1"/>
  <c r="K37" i="1"/>
  <c r="L37" i="1"/>
  <c r="D28" i="1"/>
  <c r="E28" i="1"/>
  <c r="F28" i="1"/>
  <c r="G28" i="1"/>
  <c r="H28" i="1"/>
  <c r="I28" i="1"/>
  <c r="J28" i="1"/>
  <c r="K28" i="1"/>
  <c r="L28" i="1"/>
  <c r="D12" i="1"/>
  <c r="E12" i="1"/>
  <c r="F12" i="1"/>
  <c r="G12" i="1"/>
  <c r="H12" i="1"/>
  <c r="I12" i="1"/>
  <c r="J12" i="1"/>
  <c r="K12" i="1"/>
  <c r="L12" i="1"/>
  <c r="C12" i="1"/>
  <c r="E19" i="1"/>
  <c r="F19" i="1"/>
  <c r="C55" i="1" l="1"/>
  <c r="C46" i="1"/>
  <c r="C37" i="1"/>
  <c r="C28" i="1"/>
  <c r="I19" i="1"/>
  <c r="H19" i="1"/>
  <c r="G19" i="1"/>
  <c r="D19" i="1"/>
  <c r="C19" i="1"/>
  <c r="I10" i="1" l="1"/>
  <c r="U3" i="2" s="1"/>
  <c r="F10" i="1"/>
  <c r="R3" i="2" s="1"/>
  <c r="H10" i="1"/>
  <c r="T3" i="2" s="1"/>
  <c r="G10" i="1"/>
  <c r="S3" i="2" s="1"/>
  <c r="D10" i="1"/>
  <c r="P3" i="2" s="1"/>
  <c r="C10" i="1"/>
  <c r="E10" i="1"/>
  <c r="Q3" i="2" s="1"/>
</calcChain>
</file>

<file path=xl/sharedStrings.xml><?xml version="1.0" encoding="utf-8"?>
<sst xmlns="http://schemas.openxmlformats.org/spreadsheetml/2006/main" count="323" uniqueCount="127">
  <si>
    <t>Ra (Mean)</t>
  </si>
  <si>
    <t>Ra (Std)</t>
  </si>
  <si>
    <t>Rq (Mean)</t>
  </si>
  <si>
    <t>Rq (Std)</t>
  </si>
  <si>
    <t>tabla2020-06-17 21.16.13.608</t>
  </si>
  <si>
    <t>tabla2020-06-17 21.18.26.219</t>
  </si>
  <si>
    <t>tabla2020-06-18 10.11.35.249</t>
  </si>
  <si>
    <t>tabla2020-06-19 15.38.53.047</t>
  </si>
  <si>
    <t>tabla2020-06-19 15.41.00.304</t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</si>
  <si>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1 mm</t>
    </r>
    <r>
      <rPr>
        <b/>
        <i/>
        <sz val="11"/>
        <color theme="1"/>
        <rFont val="Calibri"/>
        <family val="2"/>
        <scheme val="minor"/>
      </rPr>
      <t>)(*10^3)</t>
    </r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</si>
  <si>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0,8 mm</t>
    </r>
    <r>
      <rPr>
        <b/>
        <i/>
        <sz val="11"/>
        <color theme="1"/>
        <rFont val="Calibri"/>
        <family val="2"/>
        <scheme val="minor"/>
      </rPr>
      <t>)(*10^3)</t>
    </r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</si>
  <si>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1,5 mm</t>
    </r>
    <r>
      <rPr>
        <b/>
        <i/>
        <sz val="11"/>
        <color theme="1"/>
        <rFont val="Calibri"/>
        <family val="2"/>
        <scheme val="minor"/>
      </rPr>
      <t>)(*10^3)</t>
    </r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</si>
  <si>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2 mm</t>
    </r>
    <r>
      <rPr>
        <b/>
        <i/>
        <sz val="11"/>
        <color theme="1"/>
        <rFont val="Calibri"/>
        <family val="2"/>
        <scheme val="minor"/>
      </rPr>
      <t>)(*10^3)</t>
    </r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</si>
  <si>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2,5 mm</t>
    </r>
    <r>
      <rPr>
        <b/>
        <i/>
        <sz val="11"/>
        <color theme="1"/>
        <rFont val="Calibri"/>
        <family val="2"/>
        <scheme val="minor"/>
      </rPr>
      <t>)(*10^3)</t>
    </r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</si>
  <si>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3 mm</t>
    </r>
    <r>
      <rPr>
        <b/>
        <i/>
        <sz val="11"/>
        <color theme="1"/>
        <rFont val="Calibri"/>
        <family val="2"/>
        <scheme val="minor"/>
      </rPr>
      <t>)(*10^3)</t>
    </r>
  </si>
  <si>
    <t>Rp (Mean)</t>
  </si>
  <si>
    <t>Rp (Std)</t>
  </si>
  <si>
    <t>Rt (Std)</t>
  </si>
  <si>
    <t>Rv (Std)</t>
  </si>
  <si>
    <t xml:space="preserve">Rv (Mean) </t>
  </si>
  <si>
    <t>Rt (Mean)</t>
  </si>
  <si>
    <t>4, 23</t>
  </si>
  <si>
    <t>3, 17</t>
  </si>
  <si>
    <t>2, 11</t>
  </si>
  <si>
    <t>2, 14</t>
  </si>
  <si>
    <t>7, 35</t>
  </si>
  <si>
    <t>Ra, Rq = 8. // Rp, Rv, Rt = 44</t>
  </si>
  <si>
    <t>Diag_Cepillado_1_1</t>
  </si>
  <si>
    <t>Cepillado</t>
  </si>
  <si>
    <t>Calibrado</t>
  </si>
  <si>
    <t>Muestra 1 (λc = 1 mm)(*10^3)</t>
  </si>
  <si>
    <t>Diag_Cepillado_1_2</t>
  </si>
  <si>
    <t>Diag_Cepillado_2_2</t>
  </si>
  <si>
    <t>Ra, Rq = 25. // Rp, Rv, Rt = 129</t>
  </si>
  <si>
    <t>10, 51</t>
  </si>
  <si>
    <t>13, 68</t>
  </si>
  <si>
    <t>20, 104</t>
  </si>
  <si>
    <t>8, 40</t>
  </si>
  <si>
    <t>6, 33</t>
  </si>
  <si>
    <t>Nivel significación para 95%</t>
  </si>
  <si>
    <t>Nivel significación para 99%</t>
  </si>
  <si>
    <t>Intervalo de confianza 95%</t>
  </si>
  <si>
    <t>Intervalo de confianza 99%</t>
  </si>
  <si>
    <r>
      <t>Alpha (</t>
    </r>
    <r>
      <rPr>
        <sz val="11"/>
        <color theme="1"/>
        <rFont val="Calibri"/>
        <family val="2"/>
      </rPr>
      <t>α)</t>
    </r>
  </si>
  <si>
    <t>N (Poblac.)</t>
  </si>
  <si>
    <t>Media</t>
  </si>
  <si>
    <t>StandDev</t>
  </si>
  <si>
    <r>
      <t>Rugosidad (</t>
    </r>
    <r>
      <rPr>
        <sz val="10"/>
        <color theme="1"/>
        <rFont val="Calibri"/>
        <family val="2"/>
      </rPr>
      <t>μ</t>
    </r>
    <r>
      <rPr>
        <sz val="10"/>
        <color theme="1"/>
        <rFont val="Cambria"/>
        <family val="1"/>
      </rPr>
      <t>m)</t>
    </r>
  </si>
  <si>
    <t>λc = 0,8 mm</t>
  </si>
  <si>
    <t>λc = 1 mm</t>
  </si>
  <si>
    <t>λc = 1,5 mm</t>
  </si>
  <si>
    <t>λc = 2 mm</t>
  </si>
  <si>
    <t>λc = 2,5 mm</t>
  </si>
  <si>
    <t>λc = 3 mm</t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</si>
  <si>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0,8 mm</t>
    </r>
    <r>
      <rPr>
        <b/>
        <i/>
        <sz val="11"/>
        <color theme="1"/>
        <rFont val="Calibri"/>
        <family val="2"/>
        <scheme val="minor"/>
      </rPr>
      <t>)</t>
    </r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</si>
  <si>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1 mm</t>
    </r>
    <r>
      <rPr>
        <b/>
        <i/>
        <sz val="11"/>
        <color theme="1"/>
        <rFont val="Calibri"/>
        <family val="2"/>
        <scheme val="minor"/>
      </rPr>
      <t>)</t>
    </r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</si>
  <si>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1,5 mm</t>
    </r>
    <r>
      <rPr>
        <b/>
        <i/>
        <sz val="11"/>
        <color theme="1"/>
        <rFont val="Calibri"/>
        <family val="2"/>
        <scheme val="minor"/>
      </rPr>
      <t>)</t>
    </r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</si>
  <si>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2 mm</t>
    </r>
    <r>
      <rPr>
        <b/>
        <i/>
        <sz val="11"/>
        <color theme="1"/>
        <rFont val="Calibri"/>
        <family val="2"/>
        <scheme val="minor"/>
      </rPr>
      <t>)</t>
    </r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</si>
  <si>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2,5 mm</t>
    </r>
    <r>
      <rPr>
        <b/>
        <i/>
        <sz val="11"/>
        <color theme="1"/>
        <rFont val="Calibri"/>
        <family val="2"/>
        <scheme val="minor"/>
      </rPr>
      <t>)</t>
    </r>
  </si>
  <si>
    <r>
      <t>Muestra 1 (</t>
    </r>
    <r>
      <rPr>
        <b/>
        <sz val="11"/>
        <color theme="1"/>
        <rFont val="Calibri"/>
        <family val="2"/>
      </rPr>
      <t>λ</t>
    </r>
    <r>
      <rPr>
        <b/>
        <i/>
        <sz val="9.35"/>
        <color theme="1"/>
        <rFont val="Calibri"/>
        <family val="2"/>
      </rPr>
      <t>c = 3 mm</t>
    </r>
    <r>
      <rPr>
        <b/>
        <i/>
        <sz val="11"/>
        <color theme="1"/>
        <rFont val="Calibri"/>
        <family val="2"/>
        <scheme val="minor"/>
      </rPr>
      <t>)</t>
    </r>
  </si>
  <si>
    <t>(λc = 0,8 mm)</t>
  </si>
  <si>
    <r>
      <t xml:space="preserve">Ra, Rq </t>
    </r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25.  Rp, Rv, Rt </t>
    </r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129</t>
    </r>
  </si>
  <si>
    <t>Subtotal General</t>
  </si>
  <si>
    <t>Costes Directos</t>
  </si>
  <si>
    <t>Indirectos</t>
  </si>
  <si>
    <t>Subtotal 1</t>
  </si>
  <si>
    <t>Imprevistos</t>
  </si>
  <si>
    <t>Subtotal 2</t>
  </si>
  <si>
    <t>Financieros</t>
  </si>
  <si>
    <t>PRESUPUESTO PROYECTO</t>
  </si>
  <si>
    <t>Coste Eléctrico (€/h)</t>
  </si>
  <si>
    <t>0'14</t>
  </si>
  <si>
    <t>Coste Operario (€/h)</t>
  </si>
  <si>
    <t>Coste Ingeniería (€/h)</t>
  </si>
  <si>
    <t>Costes Indirectos</t>
  </si>
  <si>
    <t>7% de los Cost. Direct.</t>
  </si>
  <si>
    <t>10% de los Cost. Tot.</t>
  </si>
  <si>
    <t>Costes Financieros</t>
  </si>
  <si>
    <t>4% Cost. Tot. + Imprev.</t>
  </si>
  <si>
    <t>Estructura Mungimatik</t>
  </si>
  <si>
    <t>Cabezal Láser ILD-2300</t>
  </si>
  <si>
    <t>Coste Total Proyecto</t>
  </si>
  <si>
    <t>Presupuesto Inicial del Proyecto</t>
  </si>
  <si>
    <t>blabla</t>
  </si>
  <si>
    <t>optimo Ra</t>
  </si>
  <si>
    <t>Ra mean</t>
  </si>
  <si>
    <t>Rt std</t>
  </si>
  <si>
    <t>Rt mean</t>
  </si>
  <si>
    <t>lambdaC</t>
  </si>
  <si>
    <t>sin optimizar</t>
  </si>
  <si>
    <t>600 - 4q</t>
  </si>
  <si>
    <t>400 - 4q</t>
  </si>
  <si>
    <t>q</t>
  </si>
  <si>
    <t>3q</t>
  </si>
  <si>
    <t>400 -</t>
  </si>
  <si>
    <t>400 - 2q</t>
  </si>
  <si>
    <t>200 - 2q</t>
  </si>
  <si>
    <t>200 -</t>
  </si>
  <si>
    <t>Profile Length (mm)</t>
  </si>
  <si>
    <t>-</t>
  </si>
  <si>
    <t>800+</t>
  </si>
  <si>
    <t>600+</t>
  </si>
  <si>
    <t>400+</t>
  </si>
  <si>
    <t>200+</t>
  </si>
  <si>
    <t>Redacción del Documento</t>
  </si>
  <si>
    <t>Correcciones finales</t>
  </si>
  <si>
    <t>Conclusiones</t>
  </si>
  <si>
    <t>Corrección puntual de medidas</t>
  </si>
  <si>
    <t>Optimización del algoritmo</t>
  </si>
  <si>
    <t>Nueva toma de medidas</t>
  </si>
  <si>
    <t>Evaluación de resultados</t>
  </si>
  <si>
    <t>Programación del algoritmo software</t>
  </si>
  <si>
    <t>Toma de medidas</t>
  </si>
  <si>
    <t>Realización pruebas laboratorio</t>
  </si>
  <si>
    <t>Instalación y montaje de elementos</t>
  </si>
  <si>
    <t>Gestión de compras</t>
  </si>
  <si>
    <t>Elección del hardware y elementos</t>
  </si>
  <si>
    <t>Primeros bocetos</t>
  </si>
  <si>
    <t>Contextualización</t>
  </si>
  <si>
    <t>Diseño de la solución técnica</t>
  </si>
  <si>
    <t>Corrección de medidas</t>
  </si>
  <si>
    <t>Fecha de Terminación</t>
  </si>
  <si>
    <t>Duración</t>
  </si>
  <si>
    <t>Fecha de Inicio</t>
  </si>
  <si>
    <t>Nombre</t>
  </si>
  <si>
    <t>Actividad</t>
  </si>
  <si>
    <t>Óptimo 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</si>
</sst>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00"/>
    <numFmt numFmtId="165" formatCode="0.00000000"/>
    <numFmt numFmtId="166" formatCode="0.000"/>
    <numFmt numFmtId="167" formatCode="0.00000"/>
    <numFmt numFmtId="168" formatCode="#,##0.00\ &quot;€&quot;"/>
    <numFmt numFmtId="169" formatCode="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9.35"/>
      <color theme="1"/>
      <name val="Calibri"/>
      <family val="2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1"/>
      <color theme="1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0" xfId="0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166" fontId="0" fillId="0" borderId="0" xfId="0" applyNumberFormat="1"/>
    <xf numFmtId="0" fontId="0" fillId="2" borderId="0" xfId="0" applyFill="1"/>
    <xf numFmtId="0" fontId="0" fillId="5" borderId="0" xfId="0" applyFill="1"/>
    <xf numFmtId="0" fontId="1" fillId="0" borderId="0" xfId="0" applyFont="1"/>
    <xf numFmtId="0" fontId="1" fillId="2" borderId="0" xfId="0" applyFont="1" applyFill="1"/>
    <xf numFmtId="0" fontId="0" fillId="0" borderId="0" xfId="0" applyFill="1"/>
    <xf numFmtId="167" fontId="0" fillId="0" borderId="0" xfId="0" applyNumberFormat="1"/>
    <xf numFmtId="0" fontId="6" fillId="14" borderId="13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6" fillId="14" borderId="25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7" fillId="15" borderId="8" xfId="0" applyFont="1" applyFill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9" fontId="0" fillId="8" borderId="2" xfId="0" applyNumberForma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2" fontId="0" fillId="8" borderId="26" xfId="0" applyNumberFormat="1" applyFill="1" applyBorder="1" applyAlignment="1">
      <alignment horizontal="center" vertical="center"/>
    </xf>
    <xf numFmtId="2" fontId="0" fillId="8" borderId="27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7" fontId="8" fillId="0" borderId="22" xfId="0" applyNumberFormat="1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167" fontId="8" fillId="0" borderId="8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22" xfId="0" applyNumberFormat="1" applyFont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 vertical="center"/>
    </xf>
    <xf numFmtId="167" fontId="0" fillId="0" borderId="8" xfId="0" applyNumberFormat="1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/>
    </xf>
    <xf numFmtId="167" fontId="0" fillId="0" borderId="23" xfId="0" applyNumberFormat="1" applyFont="1" applyBorder="1" applyAlignment="1">
      <alignment horizontal="center" vertical="center"/>
    </xf>
    <xf numFmtId="167" fontId="0" fillId="0" borderId="18" xfId="0" applyNumberFormat="1" applyFont="1" applyBorder="1" applyAlignment="1">
      <alignment horizontal="center" vertical="center"/>
    </xf>
    <xf numFmtId="167" fontId="0" fillId="0" borderId="9" xfId="0" applyNumberFormat="1" applyFon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167" fontId="0" fillId="0" borderId="29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/>
    <xf numFmtId="166" fontId="0" fillId="0" borderId="32" xfId="0" applyNumberForma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168" fontId="1" fillId="18" borderId="14" xfId="0" applyNumberFormat="1" applyFont="1" applyFill="1" applyBorder="1" applyAlignment="1">
      <alignment horizontal="center"/>
    </xf>
    <xf numFmtId="0" fontId="0" fillId="18" borderId="34" xfId="0" applyFill="1" applyBorder="1" applyAlignment="1">
      <alignment horizontal="left"/>
    </xf>
    <xf numFmtId="0" fontId="0" fillId="18" borderId="7" xfId="0" applyFill="1" applyBorder="1" applyAlignment="1">
      <alignment horizontal="left"/>
    </xf>
    <xf numFmtId="0" fontId="0" fillId="18" borderId="44" xfId="0" applyFill="1" applyBorder="1" applyAlignment="1">
      <alignment horizontal="left"/>
    </xf>
    <xf numFmtId="168" fontId="0" fillId="18" borderId="2" xfId="0" applyNumberFormat="1" applyFill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18" borderId="8" xfId="0" applyFill="1" applyBorder="1" applyAlignment="1">
      <alignment horizontal="left"/>
    </xf>
    <xf numFmtId="168" fontId="0" fillId="18" borderId="4" xfId="0" applyNumberFormat="1" applyFill="1" applyBorder="1" applyAlignment="1">
      <alignment horizontal="center"/>
    </xf>
    <xf numFmtId="168" fontId="0" fillId="0" borderId="45" xfId="0" applyNumberFormat="1" applyBorder="1" applyAlignment="1">
      <alignment horizontal="center"/>
    </xf>
    <xf numFmtId="0" fontId="0" fillId="0" borderId="32" xfId="0" applyBorder="1"/>
    <xf numFmtId="0" fontId="0" fillId="19" borderId="0" xfId="0" applyFill="1" applyBorder="1"/>
    <xf numFmtId="0" fontId="0" fillId="19" borderId="0" xfId="0" applyFill="1"/>
    <xf numFmtId="0" fontId="0" fillId="19" borderId="32" xfId="0" applyFill="1" applyBorder="1"/>
    <xf numFmtId="0" fontId="1" fillId="20" borderId="0" xfId="0" applyFont="1" applyFill="1"/>
    <xf numFmtId="0" fontId="1" fillId="20" borderId="32" xfId="0" applyFont="1" applyFill="1" applyBorder="1"/>
    <xf numFmtId="0" fontId="0" fillId="20" borderId="32" xfId="0" applyFill="1" applyBorder="1"/>
    <xf numFmtId="0" fontId="0" fillId="4" borderId="0" xfId="0" applyFill="1"/>
    <xf numFmtId="0" fontId="0" fillId="2" borderId="32" xfId="0" applyFill="1" applyBorder="1"/>
    <xf numFmtId="0" fontId="0" fillId="6" borderId="0" xfId="0" applyFill="1"/>
    <xf numFmtId="0" fontId="0" fillId="0" borderId="32" xfId="0" applyFill="1" applyBorder="1"/>
    <xf numFmtId="169" fontId="0" fillId="0" borderId="0" xfId="0" applyNumberFormat="1"/>
    <xf numFmtId="0" fontId="0" fillId="21" borderId="32" xfId="0" applyFill="1" applyBorder="1"/>
    <xf numFmtId="0" fontId="0" fillId="21" borderId="0" xfId="0" applyFill="1"/>
    <xf numFmtId="0" fontId="13" fillId="0" borderId="32" xfId="0" applyFont="1" applyBorder="1" applyAlignment="1">
      <alignment horizontal="center" vertical="center"/>
    </xf>
    <xf numFmtId="0" fontId="0" fillId="0" borderId="0" xfId="0" applyFont="1" applyBorder="1"/>
    <xf numFmtId="0" fontId="0" fillId="0" borderId="47" xfId="0" applyBorder="1"/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22" borderId="2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0" fillId="22" borderId="49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/>
    <xf numFmtId="0" fontId="0" fillId="0" borderId="40" xfId="0" applyBorder="1"/>
    <xf numFmtId="0" fontId="0" fillId="0" borderId="39" xfId="0" applyBorder="1"/>
    <xf numFmtId="0" fontId="0" fillId="0" borderId="50" xfId="0" applyBorder="1"/>
    <xf numFmtId="0" fontId="0" fillId="0" borderId="51" xfId="0" applyBorder="1"/>
    <xf numFmtId="0" fontId="0" fillId="0" borderId="28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22" borderId="28" xfId="0" applyFill="1" applyBorder="1" applyAlignment="1">
      <alignment horizontal="left" vertical="center"/>
    </xf>
    <xf numFmtId="0" fontId="0" fillId="22" borderId="0" xfId="0" applyFill="1" applyBorder="1" applyAlignment="1">
      <alignment horizontal="left" vertical="center"/>
    </xf>
    <xf numFmtId="0" fontId="0" fillId="22" borderId="29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16" borderId="12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3" fillId="18" borderId="41" xfId="0" applyFont="1" applyFill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36" xfId="0" applyNumberFormat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3" fillId="18" borderId="42" xfId="0" applyFont="1" applyFill="1" applyBorder="1" applyAlignment="1">
      <alignment horizontal="center"/>
    </xf>
    <xf numFmtId="0" fontId="3" fillId="18" borderId="33" xfId="0" applyFont="1" applyFill="1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8" fontId="0" fillId="0" borderId="43" xfId="0" applyNumberFormat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35" xfId="0" applyFont="1" applyFill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16" borderId="32" xfId="0" applyFont="1" applyFill="1" applyBorder="1"/>
    <xf numFmtId="0" fontId="1" fillId="16" borderId="32" xfId="0" applyFont="1" applyFill="1" applyBorder="1"/>
    <xf numFmtId="14" fontId="15" fillId="16" borderId="32" xfId="0" applyNumberFormat="1" applyFont="1" applyFill="1" applyBorder="1"/>
    <xf numFmtId="0" fontId="15" fillId="16" borderId="32" xfId="0" applyFont="1" applyFill="1" applyBorder="1"/>
    <xf numFmtId="0" fontId="15" fillId="0" borderId="32" xfId="0" applyFont="1" applyBorder="1" applyAlignment="1">
      <alignment horizontal="center"/>
    </xf>
    <xf numFmtId="14" fontId="15" fillId="0" borderId="32" xfId="0" applyNumberFormat="1" applyFont="1" applyFill="1" applyBorder="1"/>
    <xf numFmtId="0" fontId="15" fillId="0" borderId="32" xfId="0" applyFont="1" applyFill="1" applyBorder="1"/>
    <xf numFmtId="0" fontId="15" fillId="0" borderId="32" xfId="0" applyFont="1" applyBorder="1"/>
    <xf numFmtId="0" fontId="13" fillId="16" borderId="32" xfId="0" applyFont="1" applyFill="1" applyBorder="1"/>
    <xf numFmtId="0" fontId="13" fillId="23" borderId="32" xfId="0" applyFont="1" applyFill="1" applyBorder="1" applyAlignment="1">
      <alignment horizontal="center"/>
    </xf>
    <xf numFmtId="0" fontId="1" fillId="4" borderId="0" xfId="0" applyFont="1" applyFill="1"/>
    <xf numFmtId="0" fontId="1" fillId="0" borderId="32" xfId="0" applyFont="1" applyFill="1" applyBorder="1"/>
    <xf numFmtId="0" fontId="1" fillId="4" borderId="32" xfId="0" applyFont="1" applyFill="1" applyBorder="1"/>
    <xf numFmtId="0" fontId="0" fillId="12" borderId="32" xfId="0" applyFill="1" applyBorder="1"/>
    <xf numFmtId="0" fontId="0" fillId="14" borderId="3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CCFF99"/>
      <color rgb="FFCC99FF"/>
      <color rgb="FFFF6600"/>
      <color rgb="FF00FF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Rugosidades de la Muestra </a:t>
            </a:r>
            <a:r>
              <a:rPr lang="el-GR" sz="1400" b="0" i="0" u="none" strike="noStrike" baseline="0">
                <a:solidFill>
                  <a:sysClr val="windowText" lastClr="000000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</a:rPr>
              <a:t>(μ</a:t>
            </a:r>
            <a:r>
              <a:rPr lang="es-ES" sz="1400" b="0" i="0" u="none" strike="noStrike" baseline="0">
                <a:solidFill>
                  <a:sysClr val="windowText" lastClr="000000"/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</a:rPr>
              <a:t>m) </a:t>
            </a:r>
            <a:r>
              <a:rPr lang="es-ES" b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</a:t>
            </a:r>
            <a:endParaRPr lang="es-ES" b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Resumen!$B$3</c:f>
              <c:strCache>
                <c:ptCount val="1"/>
                <c:pt idx="0">
                  <c:v>Muestra 1 (λc = 0,8 mm)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(Resumen!$D$2:$D$3,Resumen!$F$2:$F$3,Resumen!$H$2:$H$3,Resumen!$J$2:$J$3,Resumen!$L$2:$L$3)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0.54993919999999996</c:v>
                  </c:pt>
                  <c:pt idx="2">
                    <c:v>0</c:v>
                  </c:pt>
                  <c:pt idx="3">
                    <c:v>0.70267999999999997</c:v>
                  </c:pt>
                  <c:pt idx="4">
                    <c:v>0</c:v>
                  </c:pt>
                  <c:pt idx="5">
                    <c:v>3.2605259999999996</c:v>
                  </c:pt>
                  <c:pt idx="6">
                    <c:v>0</c:v>
                  </c:pt>
                  <c:pt idx="7">
                    <c:v>2.7327400000000002</c:v>
                  </c:pt>
                  <c:pt idx="8">
                    <c:v>0</c:v>
                  </c:pt>
                  <c:pt idx="9">
                    <c:v>5.0853200000000003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(Resumen!$C$2,Resumen!$E$2,Resumen!$G$2,Resumen!$I$2,Resumen!$K$2)</c:f>
              <c:strCache>
                <c:ptCount val="5"/>
                <c:pt idx="0">
                  <c:v>Ra (Mean)</c:v>
                </c:pt>
                <c:pt idx="1">
                  <c:v>Rq (Mean)</c:v>
                </c:pt>
                <c:pt idx="2">
                  <c:v>Rp (Mean)</c:v>
                </c:pt>
                <c:pt idx="3">
                  <c:v>Rv (Mean) </c:v>
                </c:pt>
                <c:pt idx="4">
                  <c:v>Rt (Mean)</c:v>
                </c:pt>
              </c:strCache>
            </c:strRef>
          </c:cat>
          <c:val>
            <c:numRef>
              <c:f>(Resumen!$C$3,Resumen!$E$3,Resumen!$G$3,Resumen!$I$3,Resumen!$K$3)</c:f>
              <c:numCache>
                <c:formatCode>0.00000</c:formatCode>
                <c:ptCount val="5"/>
                <c:pt idx="0">
                  <c:v>3.6831135799999997</c:v>
                </c:pt>
                <c:pt idx="1">
                  <c:v>4.6539900000000003</c:v>
                </c:pt>
                <c:pt idx="2">
                  <c:v>10.111599999999999</c:v>
                </c:pt>
                <c:pt idx="3">
                  <c:v>9.1361299999999996</c:v>
                </c:pt>
                <c:pt idx="4">
                  <c:v>19.25788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E-4520-980C-23F0CD9A7B75}"/>
            </c:ext>
          </c:extLst>
        </c:ser>
        <c:ser>
          <c:idx val="1"/>
          <c:order val="1"/>
          <c:tx>
            <c:strRef>
              <c:f>Resumen!$B$4</c:f>
              <c:strCache>
                <c:ptCount val="1"/>
                <c:pt idx="0">
                  <c:v>Muestra 1 (λc = 1 mm)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(Resumen!$D$2,Resumen!$D$4,Resumen!$F$2,Resumen!$F$4,Resumen!$H$2,Resumen!$H$4,Resumen!$J$2,Resumen!$J$4,Resumen!$L$2,Resumen!$L$4)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0.52980421158978874</c:v>
                  </c:pt>
                  <c:pt idx="2">
                    <c:v>0</c:v>
                  </c:pt>
                  <c:pt idx="3">
                    <c:v>0.69566166321812273</c:v>
                  </c:pt>
                  <c:pt idx="4">
                    <c:v>0</c:v>
                  </c:pt>
                  <c:pt idx="5">
                    <c:v>3.5407480693588718</c:v>
                  </c:pt>
                  <c:pt idx="6">
                    <c:v>0</c:v>
                  </c:pt>
                  <c:pt idx="7">
                    <c:v>2.8605731870550599</c:v>
                  </c:pt>
                  <c:pt idx="8">
                    <c:v>0</c:v>
                  </c:pt>
                  <c:pt idx="9">
                    <c:v>5.4166893397794764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(Resumen!$C$2,Resumen!$E$2,Resumen!$G$2,Resumen!$I$2,Resumen!$K$2)</c:f>
              <c:strCache>
                <c:ptCount val="5"/>
                <c:pt idx="0">
                  <c:v>Ra (Mean)</c:v>
                </c:pt>
                <c:pt idx="1">
                  <c:v>Rq (Mean)</c:v>
                </c:pt>
                <c:pt idx="2">
                  <c:v>Rp (Mean)</c:v>
                </c:pt>
                <c:pt idx="3">
                  <c:v>Rv (Mean) </c:v>
                </c:pt>
                <c:pt idx="4">
                  <c:v>Rt (Mean)</c:v>
                </c:pt>
              </c:strCache>
            </c:strRef>
          </c:cat>
          <c:val>
            <c:numRef>
              <c:f>(Resumen!$C$4,Resumen!$E$4,Resumen!$G$4,Resumen!$I$4,Resumen!$K$4)</c:f>
              <c:numCache>
                <c:formatCode>0.00000</c:formatCode>
                <c:ptCount val="5"/>
                <c:pt idx="0">
                  <c:v>4.0038825426861138</c:v>
                </c:pt>
                <c:pt idx="1">
                  <c:v>5.0671173762464123</c:v>
                </c:pt>
                <c:pt idx="2">
                  <c:v>11.428958316423682</c:v>
                </c:pt>
                <c:pt idx="3">
                  <c:v>10.211087527468688</c:v>
                </c:pt>
                <c:pt idx="4">
                  <c:v>21.64004584389242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E-4520-980C-23F0CD9A7B75}"/>
            </c:ext>
          </c:extLst>
        </c:ser>
        <c:ser>
          <c:idx val="2"/>
          <c:order val="2"/>
          <c:tx>
            <c:strRef>
              <c:f>Resumen!$B$5</c:f>
              <c:strCache>
                <c:ptCount val="1"/>
                <c:pt idx="0">
                  <c:v>Muestra 1 (λc = 1,5 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(Resumen!$D$2,Resumen!$D$5,Resumen!$F$2,Resumen!$F$5,Resumen!$H$2,Resumen!$H$5,Resumen!$J$2,Resumen!$J$5,Resumen!$L$2,Resumen!$L$5)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0.61652071884107507</c:v>
                  </c:pt>
                  <c:pt idx="2">
                    <c:v>0</c:v>
                  </c:pt>
                  <c:pt idx="3">
                    <c:v>0.78167425211730368</c:v>
                  </c:pt>
                  <c:pt idx="4">
                    <c:v>0</c:v>
                  </c:pt>
                  <c:pt idx="5">
                    <c:v>4.082800479759368</c:v>
                  </c:pt>
                  <c:pt idx="6">
                    <c:v>0</c:v>
                  </c:pt>
                  <c:pt idx="7">
                    <c:v>3.0297404681305178</c:v>
                  </c:pt>
                  <c:pt idx="8">
                    <c:v>0</c:v>
                  </c:pt>
                  <c:pt idx="9">
                    <c:v>5.93402313040521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(Resumen!$C$2,Resumen!$E$2,Resumen!$G$2,Resumen!$I$2,Resumen!$K$2)</c:f>
              <c:strCache>
                <c:ptCount val="5"/>
                <c:pt idx="0">
                  <c:v>Ra (Mean)</c:v>
                </c:pt>
                <c:pt idx="1">
                  <c:v>Rq (Mean)</c:v>
                </c:pt>
                <c:pt idx="2">
                  <c:v>Rp (Mean)</c:v>
                </c:pt>
                <c:pt idx="3">
                  <c:v>Rv (Mean) </c:v>
                </c:pt>
                <c:pt idx="4">
                  <c:v>Rt (Mean)</c:v>
                </c:pt>
              </c:strCache>
            </c:strRef>
          </c:cat>
          <c:val>
            <c:numRef>
              <c:f>(Resumen!$C$5,Resumen!$E$5,Resumen!$G$5,Resumen!$I$5,Resumen!$K$5)</c:f>
              <c:numCache>
                <c:formatCode>0.00000</c:formatCode>
                <c:ptCount val="5"/>
                <c:pt idx="0">
                  <c:v>4.5241196247618118</c:v>
                </c:pt>
                <c:pt idx="1">
                  <c:v>5.726880408971299</c:v>
                </c:pt>
                <c:pt idx="2">
                  <c:v>13.96329447316668</c:v>
                </c:pt>
                <c:pt idx="3">
                  <c:v>12.295140920426681</c:v>
                </c:pt>
                <c:pt idx="4">
                  <c:v>26.258435393593437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AE-4520-980C-23F0CD9A7B75}"/>
            </c:ext>
          </c:extLst>
        </c:ser>
        <c:ser>
          <c:idx val="3"/>
          <c:order val="3"/>
          <c:tx>
            <c:strRef>
              <c:f>Resumen!$B$6</c:f>
              <c:strCache>
                <c:ptCount val="1"/>
                <c:pt idx="0">
                  <c:v>Muestra 1 (λc = 2 mm)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(Resumen!$D$2,Resumen!$D$6,Resumen!$F$2,Resumen!$F$6,Resumen!$H$2,Resumen!$H$6,Resumen!$J$2,Resumen!$J$6,Resumen!$L$2,Resumen!$L$6)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0.50026999107234593</c:v>
                  </c:pt>
                  <c:pt idx="2">
                    <c:v>0</c:v>
                  </c:pt>
                  <c:pt idx="3">
                    <c:v>0.63834344520568564</c:v>
                  </c:pt>
                  <c:pt idx="4">
                    <c:v>0</c:v>
                  </c:pt>
                  <c:pt idx="5">
                    <c:v>4.3655672980151738</c:v>
                  </c:pt>
                  <c:pt idx="6">
                    <c:v>0</c:v>
                  </c:pt>
                  <c:pt idx="7">
                    <c:v>3.0614546093973343</c:v>
                  </c:pt>
                  <c:pt idx="8">
                    <c:v>0</c:v>
                  </c:pt>
                  <c:pt idx="9">
                    <c:v>6.1546797383871379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(Resumen!$C$2,Resumen!$E$2,Resumen!$G$2,Resumen!$I$2,Resumen!$K$2)</c:f>
              <c:strCache>
                <c:ptCount val="5"/>
                <c:pt idx="0">
                  <c:v>Ra (Mean)</c:v>
                </c:pt>
                <c:pt idx="1">
                  <c:v>Rq (Mean)</c:v>
                </c:pt>
                <c:pt idx="2">
                  <c:v>Rp (Mean)</c:v>
                </c:pt>
                <c:pt idx="3">
                  <c:v>Rv (Mean) </c:v>
                </c:pt>
                <c:pt idx="4">
                  <c:v>Rt (Mean)</c:v>
                </c:pt>
              </c:strCache>
            </c:strRef>
          </c:cat>
          <c:val>
            <c:numRef>
              <c:f>(Resumen!$C$6,Resumen!$E$6,Resumen!$G$6,Resumen!$I$6,Resumen!$K$6)</c:f>
              <c:numCache>
                <c:formatCode>0.00000</c:formatCode>
                <c:ptCount val="5"/>
                <c:pt idx="0">
                  <c:v>4.8875289951975374</c:v>
                </c:pt>
                <c:pt idx="1">
                  <c:v>6.2034904695106254</c:v>
                </c:pt>
                <c:pt idx="2">
                  <c:v>15.766898453542661</c:v>
                </c:pt>
                <c:pt idx="3">
                  <c:v>13.705382895152079</c:v>
                </c:pt>
                <c:pt idx="4">
                  <c:v>29.472281348694764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AE-4520-980C-23F0CD9A7B75}"/>
            </c:ext>
          </c:extLst>
        </c:ser>
        <c:ser>
          <c:idx val="4"/>
          <c:order val="4"/>
          <c:tx>
            <c:strRef>
              <c:f>Resumen!$B$7</c:f>
              <c:strCache>
                <c:ptCount val="1"/>
                <c:pt idx="0">
                  <c:v>Muestra 1 (λc = 2,5 mm)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(Resumen!$D$2,Resumen!$D$7,Resumen!$F$2,Resumen!$F$7,Resumen!$H$2,Resumen!$H$7,Resumen!$J$2,Resumen!$J$7,Resumen!$L$2,Resumen!$L$7)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0.50336600467268844</c:v>
                  </c:pt>
                  <c:pt idx="2">
                    <c:v>0</c:v>
                  </c:pt>
                  <c:pt idx="3">
                    <c:v>0.64103122097552778</c:v>
                  </c:pt>
                  <c:pt idx="4">
                    <c:v>0</c:v>
                  </c:pt>
                  <c:pt idx="5">
                    <c:v>4.4346728705957856</c:v>
                  </c:pt>
                  <c:pt idx="6">
                    <c:v>0</c:v>
                  </c:pt>
                  <c:pt idx="7">
                    <c:v>3.1086751255930101</c:v>
                  </c:pt>
                  <c:pt idx="8">
                    <c:v>0</c:v>
                  </c:pt>
                  <c:pt idx="9">
                    <c:v>6.3014039808871516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(Resumen!$C$2,Resumen!$E$2,Resumen!$G$2,Resumen!$I$2,Resumen!$K$2)</c:f>
              <c:strCache>
                <c:ptCount val="5"/>
                <c:pt idx="0">
                  <c:v>Ra (Mean)</c:v>
                </c:pt>
                <c:pt idx="1">
                  <c:v>Rq (Mean)</c:v>
                </c:pt>
                <c:pt idx="2">
                  <c:v>Rp (Mean)</c:v>
                </c:pt>
                <c:pt idx="3">
                  <c:v>Rv (Mean) </c:v>
                </c:pt>
                <c:pt idx="4">
                  <c:v>Rt (Mean)</c:v>
                </c:pt>
              </c:strCache>
            </c:strRef>
          </c:cat>
          <c:val>
            <c:numRef>
              <c:f>(Resumen!$C$7,Resumen!$E$7,Resumen!$G$7,Resumen!$I$7,Resumen!$K$7)</c:f>
              <c:numCache>
                <c:formatCode>0.00000</c:formatCode>
                <c:ptCount val="5"/>
                <c:pt idx="0">
                  <c:v>5.1231342176320034</c:v>
                </c:pt>
                <c:pt idx="1">
                  <c:v>6.500268177628004</c:v>
                </c:pt>
                <c:pt idx="2">
                  <c:v>17.006356965018821</c:v>
                </c:pt>
                <c:pt idx="3">
                  <c:v>14.564985617506679</c:v>
                </c:pt>
                <c:pt idx="4">
                  <c:v>31.571342582525535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AE-4520-980C-23F0CD9A7B75}"/>
            </c:ext>
          </c:extLst>
        </c:ser>
        <c:ser>
          <c:idx val="5"/>
          <c:order val="5"/>
          <c:tx>
            <c:strRef>
              <c:f>Resumen!$B$8</c:f>
              <c:strCache>
                <c:ptCount val="1"/>
                <c:pt idx="0">
                  <c:v>Muestra 1 (λc = 3 mm)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(Resumen!$D$2,Resumen!$D$8,Resumen!$F$2,Resumen!$F$8,Resumen!$H$2,Resumen!$H$8,Resumen!$J$2,Resumen!$J$8,Resumen!$L$2,Resumen!$L$8)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0.46984201175997303</c:v>
                  </c:pt>
                  <c:pt idx="2">
                    <c:v>0</c:v>
                  </c:pt>
                  <c:pt idx="3">
                    <c:v>0.56937696266530657</c:v>
                  </c:pt>
                  <c:pt idx="4">
                    <c:v>0</c:v>
                  </c:pt>
                  <c:pt idx="5">
                    <c:v>4.6310285867135743</c:v>
                  </c:pt>
                  <c:pt idx="6">
                    <c:v>0</c:v>
                  </c:pt>
                  <c:pt idx="7">
                    <c:v>3.0596970472790419</c:v>
                  </c:pt>
                  <c:pt idx="8">
                    <c:v>0</c:v>
                  </c:pt>
                  <c:pt idx="9">
                    <c:v>6.4475180265126681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(Resumen!$C$2,Resumen!$E$2,Resumen!$G$2,Resumen!$I$2,Resumen!$K$2)</c:f>
              <c:strCache>
                <c:ptCount val="5"/>
                <c:pt idx="0">
                  <c:v>Ra (Mean)</c:v>
                </c:pt>
                <c:pt idx="1">
                  <c:v>Rq (Mean)</c:v>
                </c:pt>
                <c:pt idx="2">
                  <c:v>Rp (Mean)</c:v>
                </c:pt>
                <c:pt idx="3">
                  <c:v>Rv (Mean) </c:v>
                </c:pt>
                <c:pt idx="4">
                  <c:v>Rt (Mean)</c:v>
                </c:pt>
              </c:strCache>
            </c:strRef>
          </c:cat>
          <c:val>
            <c:numRef>
              <c:f>(Resumen!$C$8,Resumen!$E$8,Resumen!$G$8,Resumen!$I$8,Resumen!$K$8)</c:f>
              <c:numCache>
                <c:formatCode>0.00000</c:formatCode>
                <c:ptCount val="5"/>
                <c:pt idx="0">
                  <c:v>5.3479049776740757</c:v>
                </c:pt>
                <c:pt idx="1">
                  <c:v>6.7755748513617844</c:v>
                </c:pt>
                <c:pt idx="2">
                  <c:v>18.01046330725638</c:v>
                </c:pt>
                <c:pt idx="3">
                  <c:v>15.353195125921697</c:v>
                </c:pt>
                <c:pt idx="4">
                  <c:v>33.363658433178159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AE-4520-980C-23F0CD9A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2584592"/>
        <c:axId val="1092581264"/>
      </c:barChart>
      <c:catAx>
        <c:axId val="109258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1092581264"/>
        <c:crosses val="autoZero"/>
        <c:auto val="1"/>
        <c:lblAlgn val="ctr"/>
        <c:lblOffset val="100"/>
        <c:noMultiLvlLbl val="0"/>
      </c:catAx>
      <c:valAx>
        <c:axId val="109258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9258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ES"/>
              <a:t>Rugosidades (</a:t>
            </a:r>
            <a:r>
              <a:rPr lang="el-GR"/>
              <a:t>μ</a:t>
            </a:r>
            <a:r>
              <a:rPr lang="es-ES"/>
              <a:t>m): Calibrados &amp; Cepillados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Pruebas!$B$3:$C$3</c:f>
              <c:strCache>
                <c:ptCount val="2"/>
                <c:pt idx="0">
                  <c:v>Calibrado</c:v>
                </c:pt>
                <c:pt idx="1">
                  <c:v>(λc = 0,8 mm)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(Pruebas!$D$2,Pruebas!$F$2,Pruebas!$H$2,Pruebas!$J$2,Pruebas!$L$2)</c:f>
              <c:strCache>
                <c:ptCount val="5"/>
                <c:pt idx="0">
                  <c:v>Ra (Mean)</c:v>
                </c:pt>
                <c:pt idx="1">
                  <c:v>Rq (Mean)</c:v>
                </c:pt>
                <c:pt idx="2">
                  <c:v>Rp (Mean)</c:v>
                </c:pt>
                <c:pt idx="3">
                  <c:v>Rv (Mean) </c:v>
                </c:pt>
                <c:pt idx="4">
                  <c:v>Rt (Mean)</c:v>
                </c:pt>
              </c:strCache>
            </c:strRef>
          </c:cat>
          <c:val>
            <c:numRef>
              <c:f>(Pruebas!$D$3,Pruebas!$F$3,Pruebas!$H$3,Pruebas!$J$3,Pruebas!$L$3)</c:f>
              <c:numCache>
                <c:formatCode>0.00</c:formatCode>
                <c:ptCount val="5"/>
                <c:pt idx="0">
                  <c:v>3.7078522041519477</c:v>
                </c:pt>
                <c:pt idx="1">
                  <c:v>4.7342482069535796</c:v>
                </c:pt>
                <c:pt idx="2">
                  <c:v>9.9901164389741677</c:v>
                </c:pt>
                <c:pt idx="3">
                  <c:v>9.1093441282677468</c:v>
                </c:pt>
                <c:pt idx="4">
                  <c:v>19.099460567241923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B-463A-B7A4-CFAAB47427C0}"/>
            </c:ext>
          </c:extLst>
        </c:ser>
        <c:ser>
          <c:idx val="2"/>
          <c:order val="2"/>
          <c:tx>
            <c:strRef>
              <c:f>Pruebas!$B$5:$C$5</c:f>
              <c:strCache>
                <c:ptCount val="2"/>
                <c:pt idx="0">
                  <c:v>Cepillado</c:v>
                </c:pt>
                <c:pt idx="1">
                  <c:v>(λc = 0,8 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(Pruebas!$D$2,Pruebas!$F$2,Pruebas!$H$2,Pruebas!$J$2,Pruebas!$L$2)</c:f>
              <c:strCache>
                <c:ptCount val="5"/>
                <c:pt idx="0">
                  <c:v>Ra (Mean)</c:v>
                </c:pt>
                <c:pt idx="1">
                  <c:v>Rq (Mean)</c:v>
                </c:pt>
                <c:pt idx="2">
                  <c:v>Rp (Mean)</c:v>
                </c:pt>
                <c:pt idx="3">
                  <c:v>Rv (Mean) </c:v>
                </c:pt>
                <c:pt idx="4">
                  <c:v>Rt (Mean)</c:v>
                </c:pt>
              </c:strCache>
            </c:strRef>
          </c:cat>
          <c:val>
            <c:numRef>
              <c:f>(Pruebas!$D$5,Pruebas!$F$5,Pruebas!$H$5,Pruebas!$J$5,Pruebas!$L$5)</c:f>
              <c:numCache>
                <c:formatCode>0.00</c:formatCode>
                <c:ptCount val="5"/>
                <c:pt idx="0">
                  <c:v>7.0058323228567829</c:v>
                </c:pt>
                <c:pt idx="1">
                  <c:v>8.9131519933802537</c:v>
                </c:pt>
                <c:pt idx="2">
                  <c:v>19.533811134967966</c:v>
                </c:pt>
                <c:pt idx="3">
                  <c:v>17.680080757634599</c:v>
                </c:pt>
                <c:pt idx="4">
                  <c:v>37.213891892602604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6B-463A-B7A4-CFAAB47427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934959"/>
        <c:axId val="177939535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Pruebas!$B$4:$C$4</c15:sqref>
                        </c15:formulaRef>
                      </c:ext>
                    </c:extLst>
                    <c:strCache>
                      <c:ptCount val="2"/>
                      <c:pt idx="0">
                        <c:v>Calibrado</c:v>
                      </c:pt>
                      <c:pt idx="1">
                        <c:v>Muestra 1 (λc = 1 mm)(*10^3)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Cambria" panose="02040503050406030204" pitchFamily="18" charset="0"/>
                          <a:ea typeface="Cambria" panose="02040503050406030204" pitchFamily="18" charset="0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(Pruebas!$D$2,Pruebas!$F$2,Pruebas!$H$2,Pruebas!$J$2,Pruebas!$L$2)</c15:sqref>
                        </c15:formulaRef>
                      </c:ext>
                    </c:extLst>
                    <c:strCache>
                      <c:ptCount val="5"/>
                      <c:pt idx="0">
                        <c:v>Ra (Mean)</c:v>
                      </c:pt>
                      <c:pt idx="1">
                        <c:v>Rq (Mean)</c:v>
                      </c:pt>
                      <c:pt idx="2">
                        <c:v>Rp (Mean)</c:v>
                      </c:pt>
                      <c:pt idx="3">
                        <c:v>Rv (Mean) </c:v>
                      </c:pt>
                      <c:pt idx="4">
                        <c:v>Rt (Mean)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(Pruebas!$D$4,Pruebas!$F$4,Pruebas!$H$4,Pruebas!$J$4,Pruebas!$L$4)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4.0225805054870758</c:v>
                      </c:pt>
                      <c:pt idx="1">
                        <c:v>5.1205678655568461</c:v>
                      </c:pt>
                      <c:pt idx="2">
                        <c:v>11.41269884356268</c:v>
                      </c:pt>
                      <c:pt idx="3">
                        <c:v>9.9436578251792618</c:v>
                      </c:pt>
                      <c:pt idx="4">
                        <c:v>21.356356668742002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56B-463A-B7A4-CFAAB47427C0}"/>
                  </c:ext>
                </c:extLst>
              </c15:ser>
            </c15:filteredBarSeries>
          </c:ext>
        </c:extLst>
      </c:barChart>
      <c:catAx>
        <c:axId val="177934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177939535"/>
        <c:crosses val="autoZero"/>
        <c:auto val="1"/>
        <c:lblAlgn val="ctr"/>
        <c:lblOffset val="100"/>
        <c:noMultiLvlLbl val="0"/>
      </c:catAx>
      <c:valAx>
        <c:axId val="17793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177934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/>
              <a:t>Rt </a:t>
            </a:r>
            <a:r>
              <a:rPr lang="en-US" baseline="0"/>
              <a:t> vs. </a:t>
            </a:r>
            <a:r>
              <a:rPr lang="el-GR" sz="1400" b="0" i="0" u="none" strike="noStrike" baseline="0">
                <a:effectLst/>
              </a:rPr>
              <a:t>λ</a:t>
            </a:r>
            <a:r>
              <a:rPr lang="en-US" sz="1400" b="0" i="0" u="none" strike="noStrike" baseline="0">
                <a:effectLst/>
              </a:rPr>
              <a:t>c</a:t>
            </a:r>
            <a:r>
              <a:rPr lang="en-US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'Ajuste Logarítmico'!$J$4</c:f>
              <c:strCache>
                <c:ptCount val="1"/>
                <c:pt idx="0">
                  <c:v>Rt mean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6.2887008987976001E-3"/>
                  <c:y val="0.163233974277876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0" i="0" u="none" strike="noStrike" kern="1200" baseline="0">
                        <a:solidFill>
                          <a:sysClr val="windowText" lastClr="000000"/>
                        </a:solidFill>
                        <a:latin typeface="Cambria" panose="02040503050406030204" pitchFamily="18" charset="0"/>
                        <a:ea typeface="Cambria" panose="02040503050406030204" pitchFamily="18" charset="0"/>
                        <a:cs typeface="+mn-cs"/>
                      </a:defRPr>
                    </a:pPr>
                    <a:r>
                      <a:rPr lang="en-US" sz="1400" baseline="0"/>
                      <a:t>y = 0,0095ln(x) + 0,0219</a:t>
                    </a:r>
                  </a:p>
                  <a:p>
                    <a:pPr>
                      <a:defRPr sz="1400"/>
                    </a:pPr>
                    <a:r>
                      <a:rPr lang="en-US" sz="1400" baseline="0"/>
                      <a:t>R² = 0,9935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'Ajuste Logarítmico'!$I$5:$I$58</c:f>
              <c:numCache>
                <c:formatCode>General</c:formatCode>
                <c:ptCount val="5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1</c:v>
                </c:pt>
                <c:pt idx="9">
                  <c:v>1.0249999999999999</c:v>
                </c:pt>
                <c:pt idx="10">
                  <c:v>1.05</c:v>
                </c:pt>
                <c:pt idx="11">
                  <c:v>1.075</c:v>
                </c:pt>
                <c:pt idx="12">
                  <c:v>1.1000000000000001</c:v>
                </c:pt>
                <c:pt idx="13">
                  <c:v>1.125</c:v>
                </c:pt>
                <c:pt idx="14">
                  <c:v>1.1499999999999999</c:v>
                </c:pt>
                <c:pt idx="15">
                  <c:v>1.175</c:v>
                </c:pt>
                <c:pt idx="16">
                  <c:v>1.2</c:v>
                </c:pt>
                <c:pt idx="17">
                  <c:v>1.2250000000000001</c:v>
                </c:pt>
                <c:pt idx="18">
                  <c:v>1.25</c:v>
                </c:pt>
                <c:pt idx="19">
                  <c:v>1.2749999999999999</c:v>
                </c:pt>
                <c:pt idx="20">
                  <c:v>1.3</c:v>
                </c:pt>
                <c:pt idx="21">
                  <c:v>1.325</c:v>
                </c:pt>
                <c:pt idx="22">
                  <c:v>1.35</c:v>
                </c:pt>
                <c:pt idx="23">
                  <c:v>1.375</c:v>
                </c:pt>
                <c:pt idx="24">
                  <c:v>1.4</c:v>
                </c:pt>
                <c:pt idx="25">
                  <c:v>1.425</c:v>
                </c:pt>
                <c:pt idx="26">
                  <c:v>1.45</c:v>
                </c:pt>
                <c:pt idx="27">
                  <c:v>1.4650000000000001</c:v>
                </c:pt>
                <c:pt idx="28">
                  <c:v>1.4750000000000001</c:v>
                </c:pt>
                <c:pt idx="29">
                  <c:v>1.48</c:v>
                </c:pt>
                <c:pt idx="30">
                  <c:v>1.4850000000000001</c:v>
                </c:pt>
                <c:pt idx="31">
                  <c:v>1.4950000000000001</c:v>
                </c:pt>
                <c:pt idx="32">
                  <c:v>1.5</c:v>
                </c:pt>
                <c:pt idx="33">
                  <c:v>1.5049999999999999</c:v>
                </c:pt>
                <c:pt idx="34">
                  <c:v>1.51</c:v>
                </c:pt>
                <c:pt idx="35">
                  <c:v>1.5149999999999999</c:v>
                </c:pt>
                <c:pt idx="36">
                  <c:v>1.52</c:v>
                </c:pt>
                <c:pt idx="37">
                  <c:v>1.5249999999999999</c:v>
                </c:pt>
                <c:pt idx="38">
                  <c:v>1.75</c:v>
                </c:pt>
                <c:pt idx="39">
                  <c:v>2</c:v>
                </c:pt>
                <c:pt idx="40">
                  <c:v>2.25</c:v>
                </c:pt>
                <c:pt idx="41">
                  <c:v>2.5</c:v>
                </c:pt>
                <c:pt idx="42">
                  <c:v>2.75</c:v>
                </c:pt>
                <c:pt idx="43">
                  <c:v>3</c:v>
                </c:pt>
                <c:pt idx="44">
                  <c:v>3.5</c:v>
                </c:pt>
                <c:pt idx="45">
                  <c:v>4</c:v>
                </c:pt>
                <c:pt idx="46">
                  <c:v>4.5</c:v>
                </c:pt>
                <c:pt idx="47">
                  <c:v>5</c:v>
                </c:pt>
                <c:pt idx="48">
                  <c:v>5.25</c:v>
                </c:pt>
                <c:pt idx="49">
                  <c:v>5.5</c:v>
                </c:pt>
                <c:pt idx="50">
                  <c:v>5.75</c:v>
                </c:pt>
                <c:pt idx="51">
                  <c:v>6</c:v>
                </c:pt>
                <c:pt idx="52">
                  <c:v>6.5</c:v>
                </c:pt>
                <c:pt idx="53">
                  <c:v>7</c:v>
                </c:pt>
              </c:numCache>
            </c:numRef>
          </c:xVal>
          <c:yVal>
            <c:numRef>
              <c:f>'Ajuste Logarítmico'!$J$5:$J$58</c:f>
              <c:numCache>
                <c:formatCode>General</c:formatCode>
                <c:ptCount val="54"/>
                <c:pt idx="0">
                  <c:v>3.53690024046375E-3</c:v>
                </c:pt>
                <c:pt idx="1">
                  <c:v>7.1684906063843798E-3</c:v>
                </c:pt>
                <c:pt idx="2">
                  <c:v>1.0089367701817901E-2</c:v>
                </c:pt>
                <c:pt idx="3">
                  <c:v>1.2447592612764E-2</c:v>
                </c:pt>
                <c:pt idx="4">
                  <c:v>1.44034870295567E-2</c:v>
                </c:pt>
                <c:pt idx="5">
                  <c:v>1.6168707912895298E-2</c:v>
                </c:pt>
                <c:pt idx="6">
                  <c:v>1.7642737992426601E-2</c:v>
                </c:pt>
                <c:pt idx="7">
                  <c:v>1.9038430131310999E-2</c:v>
                </c:pt>
                <c:pt idx="8">
                  <c:v>2.1430474222371501E-2</c:v>
                </c:pt>
                <c:pt idx="9">
                  <c:v>2.17449455047924E-2</c:v>
                </c:pt>
                <c:pt idx="10">
                  <c:v>2.16841372525284E-2</c:v>
                </c:pt>
                <c:pt idx="11">
                  <c:v>2.20388366197262E-2</c:v>
                </c:pt>
                <c:pt idx="12">
                  <c:v>2.24083800500803E-2</c:v>
                </c:pt>
                <c:pt idx="13">
                  <c:v>2.2370482897183502E-2</c:v>
                </c:pt>
                <c:pt idx="14">
                  <c:v>2.29563663568399E-2</c:v>
                </c:pt>
                <c:pt idx="15">
                  <c:v>2.29123061176842E-2</c:v>
                </c:pt>
                <c:pt idx="16">
                  <c:v>2.3292245204389699E-2</c:v>
                </c:pt>
                <c:pt idx="17">
                  <c:v>2.3263573411791898E-2</c:v>
                </c:pt>
                <c:pt idx="18">
                  <c:v>2.3728946724478402E-2</c:v>
                </c:pt>
                <c:pt idx="19">
                  <c:v>2.4265049134221499E-2</c:v>
                </c:pt>
                <c:pt idx="20">
                  <c:v>2.4210377967369901E-2</c:v>
                </c:pt>
                <c:pt idx="21">
                  <c:v>2.4234934556555499E-2</c:v>
                </c:pt>
                <c:pt idx="22">
                  <c:v>2.4498231172697001E-2</c:v>
                </c:pt>
                <c:pt idx="23">
                  <c:v>2.4480860388841699E-2</c:v>
                </c:pt>
                <c:pt idx="24">
                  <c:v>2.49792210194115E-2</c:v>
                </c:pt>
                <c:pt idx="25">
                  <c:v>2.5025178833394598E-2</c:v>
                </c:pt>
                <c:pt idx="26">
                  <c:v>2.5115376248273601E-2</c:v>
                </c:pt>
                <c:pt idx="27">
                  <c:v>2.5401864272776201E-2</c:v>
                </c:pt>
                <c:pt idx="28">
                  <c:v>2.5781125491697799E-2</c:v>
                </c:pt>
                <c:pt idx="29">
                  <c:v>2.5804037961208899E-2</c:v>
                </c:pt>
                <c:pt idx="30">
                  <c:v>2.5617013130425598E-2</c:v>
                </c:pt>
                <c:pt idx="31">
                  <c:v>2.5694840875023599E-2</c:v>
                </c:pt>
                <c:pt idx="32">
                  <c:v>2.6176705840833502E-2</c:v>
                </c:pt>
                <c:pt idx="33">
                  <c:v>2.59972815920111E-2</c:v>
                </c:pt>
                <c:pt idx="34">
                  <c:v>2.5955940417526201E-2</c:v>
                </c:pt>
                <c:pt idx="35">
                  <c:v>2.56524433557834E-2</c:v>
                </c:pt>
                <c:pt idx="36">
                  <c:v>2.5877696199663701E-2</c:v>
                </c:pt>
                <c:pt idx="37">
                  <c:v>2.6307838100439001E-2</c:v>
                </c:pt>
                <c:pt idx="38">
                  <c:v>2.74770933728989E-2</c:v>
                </c:pt>
                <c:pt idx="39">
                  <c:v>2.9178131521549001E-2</c:v>
                </c:pt>
                <c:pt idx="40">
                  <c:v>2.9877846752449502E-2</c:v>
                </c:pt>
                <c:pt idx="41">
                  <c:v>3.1100356007541699E-2</c:v>
                </c:pt>
                <c:pt idx="42">
                  <c:v>3.1773435680680299E-2</c:v>
                </c:pt>
                <c:pt idx="43">
                  <c:v>3.2856697493824402E-2</c:v>
                </c:pt>
                <c:pt idx="44">
                  <c:v>3.40612354149816E-2</c:v>
                </c:pt>
                <c:pt idx="45">
                  <c:v>3.5316396312490901E-2</c:v>
                </c:pt>
                <c:pt idx="46">
                  <c:v>3.6518369851096501E-2</c:v>
                </c:pt>
                <c:pt idx="47">
                  <c:v>3.7355524538580799E-2</c:v>
                </c:pt>
                <c:pt idx="48">
                  <c:v>3.7624434278955503E-2</c:v>
                </c:pt>
                <c:pt idx="49">
                  <c:v>3.8213123307037099E-2</c:v>
                </c:pt>
                <c:pt idx="50">
                  <c:v>3.8594212392202398E-2</c:v>
                </c:pt>
                <c:pt idx="51">
                  <c:v>3.9050907195331698E-2</c:v>
                </c:pt>
                <c:pt idx="52">
                  <c:v>4.0198025107618503E-2</c:v>
                </c:pt>
                <c:pt idx="53">
                  <c:v>4.0315138216627799E-2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90-4EFE-B667-6391C94C4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139311"/>
        <c:axId val="1320127247"/>
      </c:scatterChart>
      <c:valAx>
        <c:axId val="1320139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s-ES" sz="1200"/>
                  <a:t>Longitud de Onda de Corte (</a:t>
                </a:r>
                <a:r>
                  <a:rPr lang="el-GR" sz="1200"/>
                  <a:t>λ</a:t>
                </a:r>
                <a:r>
                  <a:rPr lang="es-ES" sz="1200"/>
                  <a:t>c)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1320127247"/>
        <c:crosses val="autoZero"/>
        <c:crossBetween val="midCat"/>
      </c:valAx>
      <c:valAx>
        <c:axId val="132012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US" sz="1200"/>
                  <a:t>Valor de Rt (Mean)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13201393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/>
              <a:t>Optimización de la Curva Rt vs. </a:t>
            </a:r>
            <a:r>
              <a:rPr lang="el-GR"/>
              <a:t>λ</a:t>
            </a:r>
            <a:r>
              <a:rPr lang="en-US"/>
              <a:t>c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'Ajuste Logarítmico'!$Q$4</c:f>
              <c:strCache>
                <c:ptCount val="1"/>
                <c:pt idx="0">
                  <c:v>Óptimo Rt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'Ajuste Logarítmico'!$I$5:$I$58</c:f>
              <c:numCache>
                <c:formatCode>General</c:formatCode>
                <c:ptCount val="5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1</c:v>
                </c:pt>
                <c:pt idx="9">
                  <c:v>1.0249999999999999</c:v>
                </c:pt>
                <c:pt idx="10">
                  <c:v>1.05</c:v>
                </c:pt>
                <c:pt idx="11">
                  <c:v>1.075</c:v>
                </c:pt>
                <c:pt idx="12">
                  <c:v>1.1000000000000001</c:v>
                </c:pt>
                <c:pt idx="13">
                  <c:v>1.125</c:v>
                </c:pt>
                <c:pt idx="14">
                  <c:v>1.1499999999999999</c:v>
                </c:pt>
                <c:pt idx="15">
                  <c:v>1.175</c:v>
                </c:pt>
                <c:pt idx="16">
                  <c:v>1.2</c:v>
                </c:pt>
                <c:pt idx="17">
                  <c:v>1.2250000000000001</c:v>
                </c:pt>
                <c:pt idx="18">
                  <c:v>1.25</c:v>
                </c:pt>
                <c:pt idx="19">
                  <c:v>1.2749999999999999</c:v>
                </c:pt>
                <c:pt idx="20">
                  <c:v>1.3</c:v>
                </c:pt>
                <c:pt idx="21">
                  <c:v>1.325</c:v>
                </c:pt>
                <c:pt idx="22">
                  <c:v>1.35</c:v>
                </c:pt>
                <c:pt idx="23">
                  <c:v>1.375</c:v>
                </c:pt>
                <c:pt idx="24">
                  <c:v>1.4</c:v>
                </c:pt>
                <c:pt idx="25">
                  <c:v>1.425</c:v>
                </c:pt>
                <c:pt idx="26">
                  <c:v>1.45</c:v>
                </c:pt>
                <c:pt idx="27">
                  <c:v>1.4650000000000001</c:v>
                </c:pt>
                <c:pt idx="28">
                  <c:v>1.4750000000000001</c:v>
                </c:pt>
                <c:pt idx="29">
                  <c:v>1.48</c:v>
                </c:pt>
                <c:pt idx="30">
                  <c:v>1.4850000000000001</c:v>
                </c:pt>
                <c:pt idx="31">
                  <c:v>1.4950000000000001</c:v>
                </c:pt>
                <c:pt idx="32">
                  <c:v>1.5</c:v>
                </c:pt>
                <c:pt idx="33">
                  <c:v>1.5049999999999999</c:v>
                </c:pt>
                <c:pt idx="34">
                  <c:v>1.51</c:v>
                </c:pt>
                <c:pt idx="35">
                  <c:v>1.5149999999999999</c:v>
                </c:pt>
                <c:pt idx="36">
                  <c:v>1.52</c:v>
                </c:pt>
                <c:pt idx="37">
                  <c:v>1.5249999999999999</c:v>
                </c:pt>
                <c:pt idx="38">
                  <c:v>1.75</c:v>
                </c:pt>
                <c:pt idx="39">
                  <c:v>2</c:v>
                </c:pt>
                <c:pt idx="40">
                  <c:v>2.25</c:v>
                </c:pt>
                <c:pt idx="41">
                  <c:v>2.5</c:v>
                </c:pt>
                <c:pt idx="42">
                  <c:v>2.75</c:v>
                </c:pt>
                <c:pt idx="43">
                  <c:v>3</c:v>
                </c:pt>
                <c:pt idx="44">
                  <c:v>3.5</c:v>
                </c:pt>
                <c:pt idx="45">
                  <c:v>4</c:v>
                </c:pt>
                <c:pt idx="46">
                  <c:v>4.5</c:v>
                </c:pt>
                <c:pt idx="47">
                  <c:v>5</c:v>
                </c:pt>
                <c:pt idx="48">
                  <c:v>5.25</c:v>
                </c:pt>
                <c:pt idx="49">
                  <c:v>5.5</c:v>
                </c:pt>
                <c:pt idx="50">
                  <c:v>5.75</c:v>
                </c:pt>
                <c:pt idx="51">
                  <c:v>6</c:v>
                </c:pt>
                <c:pt idx="52">
                  <c:v>6.5</c:v>
                </c:pt>
                <c:pt idx="53">
                  <c:v>7</c:v>
                </c:pt>
              </c:numCache>
            </c:numRef>
          </c:xVal>
          <c:yVal>
            <c:numRef>
              <c:f>'Ajuste Logarítmico'!$Q$5:$Q$58</c:f>
              <c:numCache>
                <c:formatCode>General</c:formatCode>
                <c:ptCount val="54"/>
                <c:pt idx="0">
                  <c:v>2.4404611659199875E-2</c:v>
                </c:pt>
                <c:pt idx="1">
                  <c:v>4.8745736123413784E-2</c:v>
                </c:pt>
                <c:pt idx="2">
                  <c:v>6.7598763602179937E-2</c:v>
                </c:pt>
                <c:pt idx="3">
                  <c:v>8.2154111244242392E-2</c:v>
                </c:pt>
                <c:pt idx="4">
                  <c:v>9.3622665692118551E-2</c:v>
                </c:pt>
                <c:pt idx="5">
                  <c:v>0.10347973064252991</c:v>
                </c:pt>
                <c:pt idx="6">
                  <c:v>0.11114924935228758</c:v>
                </c:pt>
                <c:pt idx="7">
                  <c:v>0.1180382668141282</c:v>
                </c:pt>
                <c:pt idx="8">
                  <c:v>0.12858284533422901</c:v>
                </c:pt>
                <c:pt idx="9">
                  <c:v>0.12992604939113458</c:v>
                </c:pt>
                <c:pt idx="10">
                  <c:v>0.129020616652544</c:v>
                </c:pt>
                <c:pt idx="11">
                  <c:v>0.13058010697187772</c:v>
                </c:pt>
                <c:pt idx="12">
                  <c:v>0.13220944229547377</c:v>
                </c:pt>
                <c:pt idx="13">
                  <c:v>0.13142658702095308</c:v>
                </c:pt>
                <c:pt idx="14">
                  <c:v>0.13429474318751342</c:v>
                </c:pt>
                <c:pt idx="15">
                  <c:v>0.13346418313551048</c:v>
                </c:pt>
                <c:pt idx="16">
                  <c:v>0.13509502218546024</c:v>
                </c:pt>
                <c:pt idx="17">
                  <c:v>0.13434713645309823</c:v>
                </c:pt>
                <c:pt idx="18">
                  <c:v>0.13644144366575081</c:v>
                </c:pt>
                <c:pt idx="19">
                  <c:v>0.13891740629341806</c:v>
                </c:pt>
                <c:pt idx="20">
                  <c:v>0.13799915441400845</c:v>
                </c:pt>
                <c:pt idx="21">
                  <c:v>0.13753325360845245</c:v>
                </c:pt>
                <c:pt idx="22">
                  <c:v>0.13841500612573807</c:v>
                </c:pt>
                <c:pt idx="23">
                  <c:v>0.13770483968723454</c:v>
                </c:pt>
                <c:pt idx="24">
                  <c:v>0.13988363770870438</c:v>
                </c:pt>
                <c:pt idx="25">
                  <c:v>0.13951537199617489</c:v>
                </c:pt>
                <c:pt idx="26">
                  <c:v>0.13939033817791849</c:v>
                </c:pt>
                <c:pt idx="27">
                  <c:v>0.14059931874981627</c:v>
                </c:pt>
                <c:pt idx="28">
                  <c:v>0.14244071834163036</c:v>
                </c:pt>
                <c:pt idx="29">
                  <c:v>0.14243828954587312</c:v>
                </c:pt>
                <c:pt idx="30">
                  <c:v>0.14127782741429717</c:v>
                </c:pt>
                <c:pt idx="31">
                  <c:v>0.14145009901700492</c:v>
                </c:pt>
                <c:pt idx="32">
                  <c:v>0.14397188212458426</c:v>
                </c:pt>
                <c:pt idx="33">
                  <c:v>0.142855062348101</c:v>
                </c:pt>
                <c:pt idx="34">
                  <c:v>0.14249811289221886</c:v>
                </c:pt>
                <c:pt idx="35">
                  <c:v>0.14070365180647196</c:v>
                </c:pt>
                <c:pt idx="36">
                  <c:v>0.1418097751741571</c:v>
                </c:pt>
                <c:pt idx="37">
                  <c:v>0.14403541359990352</c:v>
                </c:pt>
                <c:pt idx="38">
                  <c:v>0.14425474020771922</c:v>
                </c:pt>
                <c:pt idx="39">
                  <c:v>0.145890657607745</c:v>
                </c:pt>
                <c:pt idx="40">
                  <c:v>0.14191977207413514</c:v>
                </c:pt>
                <c:pt idx="41">
                  <c:v>0.13995160203393764</c:v>
                </c:pt>
                <c:pt idx="42">
                  <c:v>0.13503710164289126</c:v>
                </c:pt>
                <c:pt idx="43">
                  <c:v>0.13142678997529761</c:v>
                </c:pt>
                <c:pt idx="44">
                  <c:v>0.1192143239524356</c:v>
                </c:pt>
                <c:pt idx="45">
                  <c:v>0.10594918893747271</c:v>
                </c:pt>
                <c:pt idx="46">
                  <c:v>9.1295924627741248E-2</c:v>
                </c:pt>
                <c:pt idx="47">
                  <c:v>7.4711049077161598E-2</c:v>
                </c:pt>
                <c:pt idx="48">
                  <c:v>6.5842759988172128E-2</c:v>
                </c:pt>
                <c:pt idx="49">
                  <c:v>5.7319684960555645E-2</c:v>
                </c:pt>
                <c:pt idx="50">
                  <c:v>4.8242765490252998E-2</c:v>
                </c:pt>
                <c:pt idx="51">
                  <c:v>3.9050907195331698E-2</c:v>
                </c:pt>
                <c:pt idx="52">
                  <c:v>2.0099012553809251E-2</c:v>
                </c:pt>
                <c:pt idx="53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50-48BC-BB00-5125FE0AC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964047"/>
        <c:axId val="1731397599"/>
      </c:scatterChart>
      <c:valAx>
        <c:axId val="1711964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s-ES" sz="1200"/>
                  <a:t>Longitud de Onda de Corte (</a:t>
                </a:r>
                <a:r>
                  <a:rPr lang="el-GR" sz="1200"/>
                  <a:t>λ</a:t>
                </a:r>
                <a:r>
                  <a:rPr lang="es-ES" sz="1200"/>
                  <a:t>c)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1731397599"/>
        <c:crosses val="autoZero"/>
        <c:crossBetween val="midCat"/>
      </c:valAx>
      <c:valAx>
        <c:axId val="173139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US" sz="1200"/>
                  <a:t>Valores prorrateados del filtro</a:t>
                </a:r>
              </a:p>
            </c:rich>
          </c:tx>
          <c:layout>
            <c:manualLayout>
              <c:xMode val="edge"/>
              <c:yMode val="edge"/>
              <c:x val="1.8599029335697348E-2"/>
              <c:y val="0.12229184893554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1711964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Optimización de la optimización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'Ajuste Logarítmico'!$S$4</c:f>
              <c:strCache>
                <c:ptCount val="1"/>
                <c:pt idx="0">
                  <c:v>blabla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'Ajuste Logarítmico'!$I$5:$I$58</c:f>
              <c:numCache>
                <c:formatCode>General</c:formatCode>
                <c:ptCount val="5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1</c:v>
                </c:pt>
                <c:pt idx="9">
                  <c:v>1.0249999999999999</c:v>
                </c:pt>
                <c:pt idx="10">
                  <c:v>1.05</c:v>
                </c:pt>
                <c:pt idx="11">
                  <c:v>1.075</c:v>
                </c:pt>
                <c:pt idx="12">
                  <c:v>1.1000000000000001</c:v>
                </c:pt>
                <c:pt idx="13">
                  <c:v>1.125</c:v>
                </c:pt>
                <c:pt idx="14">
                  <c:v>1.1499999999999999</c:v>
                </c:pt>
                <c:pt idx="15">
                  <c:v>1.175</c:v>
                </c:pt>
                <c:pt idx="16">
                  <c:v>1.2</c:v>
                </c:pt>
                <c:pt idx="17">
                  <c:v>1.2250000000000001</c:v>
                </c:pt>
                <c:pt idx="18">
                  <c:v>1.25</c:v>
                </c:pt>
                <c:pt idx="19">
                  <c:v>1.2749999999999999</c:v>
                </c:pt>
                <c:pt idx="20">
                  <c:v>1.3</c:v>
                </c:pt>
                <c:pt idx="21">
                  <c:v>1.325</c:v>
                </c:pt>
                <c:pt idx="22">
                  <c:v>1.35</c:v>
                </c:pt>
                <c:pt idx="23">
                  <c:v>1.375</c:v>
                </c:pt>
                <c:pt idx="24">
                  <c:v>1.4</c:v>
                </c:pt>
                <c:pt idx="25">
                  <c:v>1.425</c:v>
                </c:pt>
                <c:pt idx="26">
                  <c:v>1.45</c:v>
                </c:pt>
                <c:pt idx="27">
                  <c:v>1.4650000000000001</c:v>
                </c:pt>
                <c:pt idx="28">
                  <c:v>1.4750000000000001</c:v>
                </c:pt>
                <c:pt idx="29">
                  <c:v>1.48</c:v>
                </c:pt>
                <c:pt idx="30">
                  <c:v>1.4850000000000001</c:v>
                </c:pt>
                <c:pt idx="31">
                  <c:v>1.4950000000000001</c:v>
                </c:pt>
                <c:pt idx="32">
                  <c:v>1.5</c:v>
                </c:pt>
                <c:pt idx="33">
                  <c:v>1.5049999999999999</c:v>
                </c:pt>
                <c:pt idx="34">
                  <c:v>1.51</c:v>
                </c:pt>
                <c:pt idx="35">
                  <c:v>1.5149999999999999</c:v>
                </c:pt>
                <c:pt idx="36">
                  <c:v>1.52</c:v>
                </c:pt>
                <c:pt idx="37">
                  <c:v>1.5249999999999999</c:v>
                </c:pt>
                <c:pt idx="38">
                  <c:v>1.75</c:v>
                </c:pt>
                <c:pt idx="39">
                  <c:v>2</c:v>
                </c:pt>
                <c:pt idx="40">
                  <c:v>2.25</c:v>
                </c:pt>
                <c:pt idx="41">
                  <c:v>2.5</c:v>
                </c:pt>
                <c:pt idx="42">
                  <c:v>2.75</c:v>
                </c:pt>
                <c:pt idx="43">
                  <c:v>3</c:v>
                </c:pt>
                <c:pt idx="44">
                  <c:v>3.5</c:v>
                </c:pt>
                <c:pt idx="45">
                  <c:v>4</c:v>
                </c:pt>
                <c:pt idx="46">
                  <c:v>4.5</c:v>
                </c:pt>
                <c:pt idx="47">
                  <c:v>5</c:v>
                </c:pt>
                <c:pt idx="48">
                  <c:v>5.25</c:v>
                </c:pt>
                <c:pt idx="49">
                  <c:v>5.5</c:v>
                </c:pt>
                <c:pt idx="50">
                  <c:v>5.75</c:v>
                </c:pt>
                <c:pt idx="51">
                  <c:v>6</c:v>
                </c:pt>
                <c:pt idx="52">
                  <c:v>6.5</c:v>
                </c:pt>
                <c:pt idx="53">
                  <c:v>7</c:v>
                </c:pt>
              </c:numCache>
            </c:numRef>
          </c:xVal>
          <c:yVal>
            <c:numRef>
              <c:f>'Ajuste Logarítmico'!$S$5:$S$58</c:f>
              <c:numCache>
                <c:formatCode>General</c:formatCode>
                <c:ptCount val="54"/>
                <c:pt idx="0">
                  <c:v>0.16839182044847914</c:v>
                </c:pt>
                <c:pt idx="1">
                  <c:v>0.33147100563921372</c:v>
                </c:pt>
                <c:pt idx="2">
                  <c:v>0.45291171613460557</c:v>
                </c:pt>
                <c:pt idx="3">
                  <c:v>0.5422171342119998</c:v>
                </c:pt>
                <c:pt idx="4">
                  <c:v>0.60854732699877057</c:v>
                </c:pt>
                <c:pt idx="5">
                  <c:v>0.66227027611219147</c:v>
                </c:pt>
                <c:pt idx="6">
                  <c:v>0.70024027091941177</c:v>
                </c:pt>
                <c:pt idx="7">
                  <c:v>0.73183725424759483</c:v>
                </c:pt>
                <c:pt idx="8">
                  <c:v>0.77149707200537398</c:v>
                </c:pt>
                <c:pt idx="9">
                  <c:v>0.77630814511202906</c:v>
                </c:pt>
                <c:pt idx="10">
                  <c:v>0.76767266908263676</c:v>
                </c:pt>
                <c:pt idx="11">
                  <c:v>0.7736871338083755</c:v>
                </c:pt>
                <c:pt idx="12">
                  <c:v>0.78003570954329526</c:v>
                </c:pt>
                <c:pt idx="13">
                  <c:v>0.77213119874809932</c:v>
                </c:pt>
                <c:pt idx="14">
                  <c:v>0.78562424764695349</c:v>
                </c:pt>
                <c:pt idx="15">
                  <c:v>0.77742886676434853</c:v>
                </c:pt>
                <c:pt idx="16">
                  <c:v>0.78355112867566934</c:v>
                </c:pt>
                <c:pt idx="17">
                  <c:v>0.77585471301664233</c:v>
                </c:pt>
                <c:pt idx="18">
                  <c:v>0.78453830107806721</c:v>
                </c:pt>
                <c:pt idx="19">
                  <c:v>0.79530215102981838</c:v>
                </c:pt>
                <c:pt idx="20">
                  <c:v>0.7865951801598482</c:v>
                </c:pt>
                <c:pt idx="21">
                  <c:v>0.78050121422796759</c:v>
                </c:pt>
                <c:pt idx="22">
                  <c:v>0.78204478461042015</c:v>
                </c:pt>
                <c:pt idx="23">
                  <c:v>0.77458972324069431</c:v>
                </c:pt>
                <c:pt idx="24">
                  <c:v>0.78334837116874445</c:v>
                </c:pt>
                <c:pt idx="25">
                  <c:v>0.77779819887867507</c:v>
                </c:pt>
                <c:pt idx="26">
                  <c:v>0.77361637688744755</c:v>
                </c:pt>
                <c:pt idx="27">
                  <c:v>0.77821722928023307</c:v>
                </c:pt>
                <c:pt idx="28">
                  <c:v>0.78698496883750779</c:v>
                </c:pt>
                <c:pt idx="29">
                  <c:v>0.78625935829321958</c:v>
                </c:pt>
                <c:pt idx="30">
                  <c:v>0.77914721818984889</c:v>
                </c:pt>
                <c:pt idx="31">
                  <c:v>0.77868279508861205</c:v>
                </c:pt>
                <c:pt idx="32">
                  <c:v>0.79184535168521342</c:v>
                </c:pt>
                <c:pt idx="33">
                  <c:v>0.78498856760281499</c:v>
                </c:pt>
                <c:pt idx="34">
                  <c:v>0.78231463977828164</c:v>
                </c:pt>
                <c:pt idx="35">
                  <c:v>0.77175953015849874</c:v>
                </c:pt>
                <c:pt idx="36">
                  <c:v>0.77711756795438103</c:v>
                </c:pt>
                <c:pt idx="37">
                  <c:v>0.78859388945947173</c:v>
                </c:pt>
                <c:pt idx="38">
                  <c:v>0.75733738609052592</c:v>
                </c:pt>
                <c:pt idx="39">
                  <c:v>0.729453288038725</c:v>
                </c:pt>
                <c:pt idx="40">
                  <c:v>0.67411891735214191</c:v>
                </c:pt>
                <c:pt idx="41">
                  <c:v>0.62978220915271943</c:v>
                </c:pt>
                <c:pt idx="42">
                  <c:v>0.57390768198228781</c:v>
                </c:pt>
                <c:pt idx="43">
                  <c:v>0.52570715990119044</c:v>
                </c:pt>
                <c:pt idx="44">
                  <c:v>0.41725013383352461</c:v>
                </c:pt>
                <c:pt idx="45">
                  <c:v>0.3178475668124181</c:v>
                </c:pt>
                <c:pt idx="46">
                  <c:v>0.22823981156935313</c:v>
                </c:pt>
                <c:pt idx="47">
                  <c:v>0.1494220981543232</c:v>
                </c:pt>
                <c:pt idx="48">
                  <c:v>0.11522482997930122</c:v>
                </c:pt>
                <c:pt idx="49">
                  <c:v>8.5979527440833467E-2</c:v>
                </c:pt>
                <c:pt idx="50">
                  <c:v>6.0303456862816247E-2</c:v>
                </c:pt>
                <c:pt idx="51">
                  <c:v>3.9050907195331698E-2</c:v>
                </c:pt>
                <c:pt idx="52">
                  <c:v>1.0049506276904626E-2</c:v>
                </c:pt>
                <c:pt idx="53">
                  <c:v>9.9999999999999995E-7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AC-4F78-B92E-40088EA9B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12335"/>
        <c:axId val="1705713583"/>
      </c:scatterChart>
      <c:valAx>
        <c:axId val="1705712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5713583"/>
        <c:crosses val="autoZero"/>
        <c:crossBetween val="midCat"/>
      </c:valAx>
      <c:valAx>
        <c:axId val="170571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57123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'Ajuste Logarítmico'!$M$4</c:f>
              <c:strCache>
                <c:ptCount val="1"/>
                <c:pt idx="0">
                  <c:v>Ra mean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7.0491032370953624E-2"/>
                  <c:y val="0.231064814814814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'Ajuste Logarítmico'!$I$5:$I$58</c:f>
              <c:numCache>
                <c:formatCode>General</c:formatCode>
                <c:ptCount val="5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1</c:v>
                </c:pt>
                <c:pt idx="9">
                  <c:v>1.0249999999999999</c:v>
                </c:pt>
                <c:pt idx="10">
                  <c:v>1.05</c:v>
                </c:pt>
                <c:pt idx="11">
                  <c:v>1.075</c:v>
                </c:pt>
                <c:pt idx="12">
                  <c:v>1.1000000000000001</c:v>
                </c:pt>
                <c:pt idx="13">
                  <c:v>1.125</c:v>
                </c:pt>
                <c:pt idx="14">
                  <c:v>1.1499999999999999</c:v>
                </c:pt>
                <c:pt idx="15">
                  <c:v>1.175</c:v>
                </c:pt>
                <c:pt idx="16">
                  <c:v>1.2</c:v>
                </c:pt>
                <c:pt idx="17">
                  <c:v>1.2250000000000001</c:v>
                </c:pt>
                <c:pt idx="18">
                  <c:v>1.25</c:v>
                </c:pt>
                <c:pt idx="19">
                  <c:v>1.2749999999999999</c:v>
                </c:pt>
                <c:pt idx="20">
                  <c:v>1.3</c:v>
                </c:pt>
                <c:pt idx="21">
                  <c:v>1.325</c:v>
                </c:pt>
                <c:pt idx="22">
                  <c:v>1.35</c:v>
                </c:pt>
                <c:pt idx="23">
                  <c:v>1.375</c:v>
                </c:pt>
                <c:pt idx="24">
                  <c:v>1.4</c:v>
                </c:pt>
                <c:pt idx="25">
                  <c:v>1.425</c:v>
                </c:pt>
                <c:pt idx="26">
                  <c:v>1.45</c:v>
                </c:pt>
                <c:pt idx="27">
                  <c:v>1.4650000000000001</c:v>
                </c:pt>
                <c:pt idx="28">
                  <c:v>1.4750000000000001</c:v>
                </c:pt>
                <c:pt idx="29">
                  <c:v>1.48</c:v>
                </c:pt>
                <c:pt idx="30">
                  <c:v>1.4850000000000001</c:v>
                </c:pt>
                <c:pt idx="31">
                  <c:v>1.4950000000000001</c:v>
                </c:pt>
                <c:pt idx="32">
                  <c:v>1.5</c:v>
                </c:pt>
                <c:pt idx="33">
                  <c:v>1.5049999999999999</c:v>
                </c:pt>
                <c:pt idx="34">
                  <c:v>1.51</c:v>
                </c:pt>
                <c:pt idx="35">
                  <c:v>1.5149999999999999</c:v>
                </c:pt>
                <c:pt idx="36">
                  <c:v>1.52</c:v>
                </c:pt>
                <c:pt idx="37">
                  <c:v>1.5249999999999999</c:v>
                </c:pt>
                <c:pt idx="38">
                  <c:v>1.75</c:v>
                </c:pt>
                <c:pt idx="39">
                  <c:v>2</c:v>
                </c:pt>
                <c:pt idx="40">
                  <c:v>2.25</c:v>
                </c:pt>
                <c:pt idx="41">
                  <c:v>2.5</c:v>
                </c:pt>
                <c:pt idx="42">
                  <c:v>2.75</c:v>
                </c:pt>
                <c:pt idx="43">
                  <c:v>3</c:v>
                </c:pt>
                <c:pt idx="44">
                  <c:v>3.5</c:v>
                </c:pt>
                <c:pt idx="45">
                  <c:v>4</c:v>
                </c:pt>
                <c:pt idx="46">
                  <c:v>4.5</c:v>
                </c:pt>
                <c:pt idx="47">
                  <c:v>5</c:v>
                </c:pt>
                <c:pt idx="48">
                  <c:v>5.25</c:v>
                </c:pt>
                <c:pt idx="49">
                  <c:v>5.5</c:v>
                </c:pt>
                <c:pt idx="50">
                  <c:v>5.75</c:v>
                </c:pt>
                <c:pt idx="51">
                  <c:v>6</c:v>
                </c:pt>
                <c:pt idx="52">
                  <c:v>6.5</c:v>
                </c:pt>
                <c:pt idx="53">
                  <c:v>7</c:v>
                </c:pt>
              </c:numCache>
            </c:numRef>
          </c:xVal>
          <c:yVal>
            <c:numRef>
              <c:f>'Ajuste Logarítmico'!$M$5:$M$58</c:f>
              <c:numCache>
                <c:formatCode>General</c:formatCode>
                <c:ptCount val="54"/>
                <c:pt idx="0">
                  <c:v>8.7004576841004204E-4</c:v>
                </c:pt>
                <c:pt idx="1">
                  <c:v>1.6116978917429499E-3</c:v>
                </c:pt>
                <c:pt idx="2">
                  <c:v>2.1468818719956899E-3</c:v>
                </c:pt>
                <c:pt idx="3">
                  <c:v>2.5716890496760001E-3</c:v>
                </c:pt>
                <c:pt idx="4">
                  <c:v>2.90291615570185E-3</c:v>
                </c:pt>
                <c:pt idx="5">
                  <c:v>3.2015688810359899E-3</c:v>
                </c:pt>
                <c:pt idx="6">
                  <c:v>3.4348046194897799E-3</c:v>
                </c:pt>
                <c:pt idx="7">
                  <c:v>3.6259764618540701E-3</c:v>
                </c:pt>
                <c:pt idx="8">
                  <c:v>3.9312983003201001E-3</c:v>
                </c:pt>
                <c:pt idx="9">
                  <c:v>3.9917147725328696E-3</c:v>
                </c:pt>
                <c:pt idx="10">
                  <c:v>4.00081000968921E-3</c:v>
                </c:pt>
                <c:pt idx="11">
                  <c:v>4.0598587467366399E-3</c:v>
                </c:pt>
                <c:pt idx="12">
                  <c:v>4.0663185244119498E-3</c:v>
                </c:pt>
                <c:pt idx="13">
                  <c:v>4.1269875955347399E-3</c:v>
                </c:pt>
                <c:pt idx="14">
                  <c:v>4.1342957587469104E-3</c:v>
                </c:pt>
                <c:pt idx="15">
                  <c:v>4.1459244781707101E-3</c:v>
                </c:pt>
                <c:pt idx="16">
                  <c:v>4.2109300702802199E-3</c:v>
                </c:pt>
                <c:pt idx="17">
                  <c:v>4.2103923178598802E-3</c:v>
                </c:pt>
                <c:pt idx="18">
                  <c:v>4.22937689748584E-3</c:v>
                </c:pt>
                <c:pt idx="19">
                  <c:v>4.2899338552869802E-3</c:v>
                </c:pt>
                <c:pt idx="20">
                  <c:v>4.2934298241389503E-3</c:v>
                </c:pt>
                <c:pt idx="21">
                  <c:v>4.3041964095554596E-3</c:v>
                </c:pt>
                <c:pt idx="22">
                  <c:v>4.3700251019122196E-3</c:v>
                </c:pt>
                <c:pt idx="23">
                  <c:v>4.3722119540461901E-3</c:v>
                </c:pt>
                <c:pt idx="24">
                  <c:v>4.3749086407039702E-3</c:v>
                </c:pt>
                <c:pt idx="25">
                  <c:v>4.3925263459586002E-3</c:v>
                </c:pt>
                <c:pt idx="26">
                  <c:v>4.4596850078502696E-3</c:v>
                </c:pt>
                <c:pt idx="27">
                  <c:v>4.4645695705584996E-3</c:v>
                </c:pt>
                <c:pt idx="28">
                  <c:v>4.4582777899881201E-3</c:v>
                </c:pt>
                <c:pt idx="29">
                  <c:v>4.4577209869943804E-3</c:v>
                </c:pt>
                <c:pt idx="30">
                  <c:v>4.4570000012305903E-3</c:v>
                </c:pt>
                <c:pt idx="31">
                  <c:v>4.46881806784989E-3</c:v>
                </c:pt>
                <c:pt idx="32">
                  <c:v>4.4702022741629098E-3</c:v>
                </c:pt>
                <c:pt idx="33">
                  <c:v>4.4704464622409403E-3</c:v>
                </c:pt>
                <c:pt idx="34">
                  <c:v>4.4724734126236404E-3</c:v>
                </c:pt>
                <c:pt idx="35">
                  <c:v>4.47575268907386E-3</c:v>
                </c:pt>
                <c:pt idx="36">
                  <c:v>4.47625302141565E-3</c:v>
                </c:pt>
                <c:pt idx="37">
                  <c:v>4.4761930153838598E-3</c:v>
                </c:pt>
                <c:pt idx="38">
                  <c:v>4.6612659468537598E-3</c:v>
                </c:pt>
                <c:pt idx="39">
                  <c:v>4.8284094626017101E-3</c:v>
                </c:pt>
                <c:pt idx="40">
                  <c:v>4.9768402544600196E-3</c:v>
                </c:pt>
                <c:pt idx="41">
                  <c:v>5.1015849536987998E-3</c:v>
                </c:pt>
                <c:pt idx="42">
                  <c:v>5.1670885468582802E-3</c:v>
                </c:pt>
                <c:pt idx="43">
                  <c:v>5.3482673423890003E-3</c:v>
                </c:pt>
                <c:pt idx="44">
                  <c:v>5.5014333505095702E-3</c:v>
                </c:pt>
                <c:pt idx="45">
                  <c:v>5.6580683246525302E-3</c:v>
                </c:pt>
                <c:pt idx="46">
                  <c:v>5.63030116862814E-3</c:v>
                </c:pt>
                <c:pt idx="47">
                  <c:v>5.8371388279522202E-3</c:v>
                </c:pt>
                <c:pt idx="48">
                  <c:v>5.8610765715290296E-3</c:v>
                </c:pt>
                <c:pt idx="49">
                  <c:v>5.8634654049705796E-3</c:v>
                </c:pt>
                <c:pt idx="50">
                  <c:v>5.82408962400078E-3</c:v>
                </c:pt>
                <c:pt idx="51">
                  <c:v>5.7904317243353404E-3</c:v>
                </c:pt>
                <c:pt idx="52">
                  <c:v>5.9577854548054096E-3</c:v>
                </c:pt>
                <c:pt idx="53">
                  <c:v>5.9795560608197299E-3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90-418A-849F-6716658E4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844047"/>
        <c:axId val="340844463"/>
      </c:scatterChart>
      <c:valAx>
        <c:axId val="340844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0844463"/>
        <c:crosses val="autoZero"/>
        <c:crossBetween val="midCat"/>
      </c:valAx>
      <c:valAx>
        <c:axId val="340844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0844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'Ajuste Logarítmico'!$N$4</c:f>
              <c:strCache>
                <c:ptCount val="1"/>
                <c:pt idx="0">
                  <c:v>optimo Ra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'Ajuste Logarítmico'!$I$5:$I$58</c:f>
              <c:numCache>
                <c:formatCode>General</c:formatCode>
                <c:ptCount val="5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1</c:v>
                </c:pt>
                <c:pt idx="9">
                  <c:v>1.0249999999999999</c:v>
                </c:pt>
                <c:pt idx="10">
                  <c:v>1.05</c:v>
                </c:pt>
                <c:pt idx="11">
                  <c:v>1.075</c:v>
                </c:pt>
                <c:pt idx="12">
                  <c:v>1.1000000000000001</c:v>
                </c:pt>
                <c:pt idx="13">
                  <c:v>1.125</c:v>
                </c:pt>
                <c:pt idx="14">
                  <c:v>1.1499999999999999</c:v>
                </c:pt>
                <c:pt idx="15">
                  <c:v>1.175</c:v>
                </c:pt>
                <c:pt idx="16">
                  <c:v>1.2</c:v>
                </c:pt>
                <c:pt idx="17">
                  <c:v>1.2250000000000001</c:v>
                </c:pt>
                <c:pt idx="18">
                  <c:v>1.25</c:v>
                </c:pt>
                <c:pt idx="19">
                  <c:v>1.2749999999999999</c:v>
                </c:pt>
                <c:pt idx="20">
                  <c:v>1.3</c:v>
                </c:pt>
                <c:pt idx="21">
                  <c:v>1.325</c:v>
                </c:pt>
                <c:pt idx="22">
                  <c:v>1.35</c:v>
                </c:pt>
                <c:pt idx="23">
                  <c:v>1.375</c:v>
                </c:pt>
                <c:pt idx="24">
                  <c:v>1.4</c:v>
                </c:pt>
                <c:pt idx="25">
                  <c:v>1.425</c:v>
                </c:pt>
                <c:pt idx="26">
                  <c:v>1.45</c:v>
                </c:pt>
                <c:pt idx="27">
                  <c:v>1.4650000000000001</c:v>
                </c:pt>
                <c:pt idx="28">
                  <c:v>1.4750000000000001</c:v>
                </c:pt>
                <c:pt idx="29">
                  <c:v>1.48</c:v>
                </c:pt>
                <c:pt idx="30">
                  <c:v>1.4850000000000001</c:v>
                </c:pt>
                <c:pt idx="31">
                  <c:v>1.4950000000000001</c:v>
                </c:pt>
                <c:pt idx="32">
                  <c:v>1.5</c:v>
                </c:pt>
                <c:pt idx="33">
                  <c:v>1.5049999999999999</c:v>
                </c:pt>
                <c:pt idx="34">
                  <c:v>1.51</c:v>
                </c:pt>
                <c:pt idx="35">
                  <c:v>1.5149999999999999</c:v>
                </c:pt>
                <c:pt idx="36">
                  <c:v>1.52</c:v>
                </c:pt>
                <c:pt idx="37">
                  <c:v>1.5249999999999999</c:v>
                </c:pt>
                <c:pt idx="38">
                  <c:v>1.75</c:v>
                </c:pt>
                <c:pt idx="39">
                  <c:v>2</c:v>
                </c:pt>
                <c:pt idx="40">
                  <c:v>2.25</c:v>
                </c:pt>
                <c:pt idx="41">
                  <c:v>2.5</c:v>
                </c:pt>
                <c:pt idx="42">
                  <c:v>2.75</c:v>
                </c:pt>
                <c:pt idx="43">
                  <c:v>3</c:v>
                </c:pt>
                <c:pt idx="44">
                  <c:v>3.5</c:v>
                </c:pt>
                <c:pt idx="45">
                  <c:v>4</c:v>
                </c:pt>
                <c:pt idx="46">
                  <c:v>4.5</c:v>
                </c:pt>
                <c:pt idx="47">
                  <c:v>5</c:v>
                </c:pt>
                <c:pt idx="48">
                  <c:v>5.25</c:v>
                </c:pt>
                <c:pt idx="49">
                  <c:v>5.5</c:v>
                </c:pt>
                <c:pt idx="50">
                  <c:v>5.75</c:v>
                </c:pt>
                <c:pt idx="51">
                  <c:v>6</c:v>
                </c:pt>
                <c:pt idx="52">
                  <c:v>6.5</c:v>
                </c:pt>
                <c:pt idx="53">
                  <c:v>7</c:v>
                </c:pt>
              </c:numCache>
            </c:numRef>
          </c:xVal>
          <c:yVal>
            <c:numRef>
              <c:f>'Ajuste Logarítmico'!$N$5:$N$58</c:f>
              <c:numCache>
                <c:formatCode>General</c:formatCode>
                <c:ptCount val="54"/>
                <c:pt idx="0">
                  <c:v>6.0033158020292906E-3</c:v>
                </c:pt>
                <c:pt idx="1">
                  <c:v>1.0959545663852059E-2</c:v>
                </c:pt>
                <c:pt idx="2">
                  <c:v>1.4384108542371122E-2</c:v>
                </c:pt>
                <c:pt idx="3">
                  <c:v>1.6973147727861598E-2</c:v>
                </c:pt>
                <c:pt idx="4">
                  <c:v>1.8868955012062025E-2</c:v>
                </c:pt>
                <c:pt idx="5">
                  <c:v>2.0490040838630336E-2</c:v>
                </c:pt>
                <c:pt idx="6">
                  <c:v>2.1639269102785613E-2</c:v>
                </c:pt>
                <c:pt idx="7">
                  <c:v>2.2481054063495234E-2</c:v>
                </c:pt>
                <c:pt idx="8">
                  <c:v>2.3587789801920601E-2</c:v>
                </c:pt>
                <c:pt idx="9">
                  <c:v>2.3850495765883894E-2</c:v>
                </c:pt>
                <c:pt idx="10">
                  <c:v>2.3804819557650798E-2</c:v>
                </c:pt>
                <c:pt idx="11">
                  <c:v>2.405466307441459E-2</c:v>
                </c:pt>
                <c:pt idx="12">
                  <c:v>2.3991279294030506E-2</c:v>
                </c:pt>
                <c:pt idx="13">
                  <c:v>2.4246052123766598E-2</c:v>
                </c:pt>
                <c:pt idx="14">
                  <c:v>2.4185630188669423E-2</c:v>
                </c:pt>
                <c:pt idx="15">
                  <c:v>2.4150010085344387E-2</c:v>
                </c:pt>
                <c:pt idx="16">
                  <c:v>2.4423394407625275E-2</c:v>
                </c:pt>
                <c:pt idx="17">
                  <c:v>2.431501563564081E-2</c:v>
                </c:pt>
                <c:pt idx="18">
                  <c:v>2.4318917160543581E-2</c:v>
                </c:pt>
                <c:pt idx="19">
                  <c:v>2.4559871321517962E-2</c:v>
                </c:pt>
                <c:pt idx="20">
                  <c:v>2.4472549997592019E-2</c:v>
                </c:pt>
                <c:pt idx="21">
                  <c:v>2.4426314624227233E-2</c:v>
                </c:pt>
                <c:pt idx="22">
                  <c:v>2.4690641825804042E-2</c:v>
                </c:pt>
                <c:pt idx="23">
                  <c:v>2.4593692241509819E-2</c:v>
                </c:pt>
                <c:pt idx="24">
                  <c:v>2.449948838794223E-2</c:v>
                </c:pt>
                <c:pt idx="25">
                  <c:v>2.4488334378719195E-2</c:v>
                </c:pt>
                <c:pt idx="26">
                  <c:v>2.4751251793568997E-2</c:v>
                </c:pt>
                <c:pt idx="27">
                  <c:v>2.4711392573041297E-2</c:v>
                </c:pt>
                <c:pt idx="28">
                  <c:v>2.4631984789684366E-2</c:v>
                </c:pt>
                <c:pt idx="29">
                  <c:v>2.4606619848208978E-2</c:v>
                </c:pt>
                <c:pt idx="30">
                  <c:v>2.4580355006786705E-2</c:v>
                </c:pt>
                <c:pt idx="31">
                  <c:v>2.4600843463513645E-2</c:v>
                </c:pt>
                <c:pt idx="32">
                  <c:v>2.4586112507896003E-2</c:v>
                </c:pt>
                <c:pt idx="33">
                  <c:v>2.4565103310013967E-2</c:v>
                </c:pt>
                <c:pt idx="34">
                  <c:v>2.4553879035303785E-2</c:v>
                </c:pt>
                <c:pt idx="35">
                  <c:v>2.4549503499570125E-2</c:v>
                </c:pt>
                <c:pt idx="36">
                  <c:v>2.4529866557357765E-2</c:v>
                </c:pt>
                <c:pt idx="37">
                  <c:v>2.4507156759226632E-2</c:v>
                </c:pt>
                <c:pt idx="38">
                  <c:v>2.4471646220982239E-2</c:v>
                </c:pt>
                <c:pt idx="39">
                  <c:v>2.4142047313008549E-2</c:v>
                </c:pt>
                <c:pt idx="40">
                  <c:v>2.3639991208685093E-2</c:v>
                </c:pt>
                <c:pt idx="41">
                  <c:v>2.2957132291644599E-2</c:v>
                </c:pt>
                <c:pt idx="42">
                  <c:v>2.1960126324147691E-2</c:v>
                </c:pt>
                <c:pt idx="43">
                  <c:v>2.1393069369556001E-2</c:v>
                </c:pt>
                <c:pt idx="44">
                  <c:v>1.9255016726783494E-2</c:v>
                </c:pt>
                <c:pt idx="45">
                  <c:v>1.6974204973957591E-2</c:v>
                </c:pt>
                <c:pt idx="46">
                  <c:v>1.407575292157035E-2</c:v>
                </c:pt>
                <c:pt idx="47">
                  <c:v>1.167427765590444E-2</c:v>
                </c:pt>
                <c:pt idx="48">
                  <c:v>1.0256884000175801E-2</c:v>
                </c:pt>
                <c:pt idx="49">
                  <c:v>8.7951981074558695E-3</c:v>
                </c:pt>
                <c:pt idx="50">
                  <c:v>7.2801120300009748E-3</c:v>
                </c:pt>
                <c:pt idx="51">
                  <c:v>5.7904317243353404E-3</c:v>
                </c:pt>
                <c:pt idx="52">
                  <c:v>2.9788927274027048E-3</c:v>
                </c:pt>
                <c:pt idx="53">
                  <c:v>5.9795560608197303E-6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C6-4BFC-9231-CDB259B20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922959"/>
        <c:axId val="331932527"/>
      </c:scatterChart>
      <c:valAx>
        <c:axId val="331922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932527"/>
        <c:crosses val="autoZero"/>
        <c:crossBetween val="midCat"/>
      </c:valAx>
      <c:valAx>
        <c:axId val="33193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922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667478598952223"/>
          <c:y val="8.8158327874631112E-2"/>
          <c:w val="0.66981652772694866"/>
          <c:h val="0.873131987555265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'DIAGRAMA GANTT'!$E$3</c:f>
              <c:strCache>
                <c:ptCount val="1"/>
                <c:pt idx="0">
                  <c:v>Fecha de Inicio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'DIAGRAMA GANTT'!$D$4:$D$18</c:f>
              <c:strCache>
                <c:ptCount val="15"/>
                <c:pt idx="0">
                  <c:v>Diseño de la solución técnica</c:v>
                </c:pt>
                <c:pt idx="1">
                  <c:v>Contextualización</c:v>
                </c:pt>
                <c:pt idx="2">
                  <c:v>Primeros bocetos</c:v>
                </c:pt>
                <c:pt idx="3">
                  <c:v>Elección del hardware y elementos</c:v>
                </c:pt>
                <c:pt idx="4">
                  <c:v>Gestión de compras</c:v>
                </c:pt>
                <c:pt idx="5">
                  <c:v>Instalación y montaje de elementos</c:v>
                </c:pt>
                <c:pt idx="6">
                  <c:v>Realización pruebas laboratorio</c:v>
                </c:pt>
                <c:pt idx="7">
                  <c:v>Toma de medidas</c:v>
                </c:pt>
                <c:pt idx="8">
                  <c:v>Programación del algoritmo software</c:v>
                </c:pt>
                <c:pt idx="9">
                  <c:v>Evaluación de resultados</c:v>
                </c:pt>
                <c:pt idx="10">
                  <c:v>Nueva toma de medidas</c:v>
                </c:pt>
                <c:pt idx="11">
                  <c:v>Optimización del algoritmo</c:v>
                </c:pt>
                <c:pt idx="12">
                  <c:v>Corrección de medidas</c:v>
                </c:pt>
                <c:pt idx="13">
                  <c:v>Conclusiones</c:v>
                </c:pt>
                <c:pt idx="14">
                  <c:v>Redacción del Documento</c:v>
                </c:pt>
              </c:strCache>
            </c:strRef>
          </c:cat>
          <c:val>
            <c:numRef>
              <c:f>'DIAGRAMA GANTT'!$E$4:$E$18</c:f>
              <c:numCache>
                <c:formatCode>m/d/yyyy</c:formatCode>
                <c:ptCount val="15"/>
                <c:pt idx="0">
                  <c:v>43872</c:v>
                </c:pt>
                <c:pt idx="1">
                  <c:v>43872</c:v>
                </c:pt>
                <c:pt idx="2">
                  <c:v>43879</c:v>
                </c:pt>
                <c:pt idx="3">
                  <c:v>43890</c:v>
                </c:pt>
                <c:pt idx="4">
                  <c:v>43907</c:v>
                </c:pt>
                <c:pt idx="5">
                  <c:v>43919</c:v>
                </c:pt>
                <c:pt idx="6">
                  <c:v>43933</c:v>
                </c:pt>
                <c:pt idx="7">
                  <c:v>43933</c:v>
                </c:pt>
                <c:pt idx="8">
                  <c:v>43958</c:v>
                </c:pt>
                <c:pt idx="9">
                  <c:v>43975</c:v>
                </c:pt>
                <c:pt idx="10">
                  <c:v>43975</c:v>
                </c:pt>
                <c:pt idx="11">
                  <c:v>43992</c:v>
                </c:pt>
                <c:pt idx="12">
                  <c:v>44013</c:v>
                </c:pt>
                <c:pt idx="13">
                  <c:v>44028</c:v>
                </c:pt>
                <c:pt idx="14">
                  <c:v>44049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7-4A42-8EDC-2FF22B049676}"/>
            </c:ext>
          </c:extLst>
        </c:ser>
        <c:ser>
          <c:idx val="1"/>
          <c:order val="1"/>
          <c:tx>
            <c:strRef>
              <c:f>'DIAGRAMA GANTT'!$F$3</c:f>
              <c:strCache>
                <c:ptCount val="1"/>
                <c:pt idx="0">
                  <c:v>Duración</c:v>
                </c:pt>
              </c:strCache>
            </c:strRef>
          </c:tx>
          <c:spPr>
            <a:solidFill>
              <a:srgbClr val="00B050"/>
            </a:solidFill>
            <a:ln w="19050"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14B7-4A42-8EDC-2FF22B04967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4B7-4A42-8EDC-2FF22B04967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4B7-4A42-8EDC-2FF22B0496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4B7-4A42-8EDC-2FF22B04967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4B7-4A42-8EDC-2FF22B04967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4B7-4A42-8EDC-2FF22B04967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4B7-4A42-8EDC-2FF22B04967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4B7-4A42-8EDC-2FF22B0496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4B7-4A42-8EDC-2FF22B04967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4B7-4A42-8EDC-2FF22B04967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4B7-4A42-8EDC-2FF22B04967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4B7-4A42-8EDC-2FF22B04967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4B7-4A42-8EDC-2FF22B049676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14B7-4A42-8EDC-2FF22B04967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14B7-4A42-8EDC-2FF22B049676}"/>
              </c:ext>
            </c:extLst>
          </c:dPt>
          <c:cat>
            <c:strRef>
              <c:f>'DIAGRAMA GANTT'!$D$4:$D$18</c:f>
              <c:strCache>
                <c:ptCount val="15"/>
                <c:pt idx="0">
                  <c:v>Diseño de la solución técnica</c:v>
                </c:pt>
                <c:pt idx="1">
                  <c:v>Contextualización</c:v>
                </c:pt>
                <c:pt idx="2">
                  <c:v>Primeros bocetos</c:v>
                </c:pt>
                <c:pt idx="3">
                  <c:v>Elección del hardware y elementos</c:v>
                </c:pt>
                <c:pt idx="4">
                  <c:v>Gestión de compras</c:v>
                </c:pt>
                <c:pt idx="5">
                  <c:v>Instalación y montaje de elementos</c:v>
                </c:pt>
                <c:pt idx="6">
                  <c:v>Realización pruebas laboratorio</c:v>
                </c:pt>
                <c:pt idx="7">
                  <c:v>Toma de medidas</c:v>
                </c:pt>
                <c:pt idx="8">
                  <c:v>Programación del algoritmo software</c:v>
                </c:pt>
                <c:pt idx="9">
                  <c:v>Evaluación de resultados</c:v>
                </c:pt>
                <c:pt idx="10">
                  <c:v>Nueva toma de medidas</c:v>
                </c:pt>
                <c:pt idx="11">
                  <c:v>Optimización del algoritmo</c:v>
                </c:pt>
                <c:pt idx="12">
                  <c:v>Corrección de medidas</c:v>
                </c:pt>
                <c:pt idx="13">
                  <c:v>Conclusiones</c:v>
                </c:pt>
                <c:pt idx="14">
                  <c:v>Redacción del Documento</c:v>
                </c:pt>
              </c:strCache>
            </c:strRef>
          </c:cat>
          <c:val>
            <c:numRef>
              <c:f>'DIAGRAMA GANTT'!$F$4:$F$18</c:f>
              <c:numCache>
                <c:formatCode>General</c:formatCode>
                <c:ptCount val="15"/>
                <c:pt idx="0">
                  <c:v>35</c:v>
                </c:pt>
                <c:pt idx="1">
                  <c:v>7</c:v>
                </c:pt>
                <c:pt idx="2">
                  <c:v>11</c:v>
                </c:pt>
                <c:pt idx="3">
                  <c:v>17</c:v>
                </c:pt>
                <c:pt idx="4">
                  <c:v>12</c:v>
                </c:pt>
                <c:pt idx="5">
                  <c:v>14</c:v>
                </c:pt>
                <c:pt idx="6">
                  <c:v>42</c:v>
                </c:pt>
                <c:pt idx="7">
                  <c:v>25</c:v>
                </c:pt>
                <c:pt idx="8">
                  <c:v>17</c:v>
                </c:pt>
                <c:pt idx="9">
                  <c:v>53</c:v>
                </c:pt>
                <c:pt idx="10">
                  <c:v>17</c:v>
                </c:pt>
                <c:pt idx="11">
                  <c:v>21</c:v>
                </c:pt>
                <c:pt idx="12">
                  <c:v>15</c:v>
                </c:pt>
                <c:pt idx="13">
                  <c:v>21</c:v>
                </c:pt>
                <c:pt idx="1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4B7-4A42-8EDC-2FF22B04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093632"/>
        <c:axId val="89095168"/>
      </c:barChart>
      <c:catAx>
        <c:axId val="8909363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latin typeface="+mj-lt"/>
              </a:defRPr>
            </a:pPr>
            <a:endParaRPr lang="es-ES"/>
          </a:p>
        </c:txPr>
        <c:crossAx val="89095168"/>
        <c:crosses val="autoZero"/>
        <c:auto val="1"/>
        <c:lblAlgn val="ctr"/>
        <c:lblOffset val="100"/>
        <c:noMultiLvlLbl val="0"/>
      </c:catAx>
      <c:valAx>
        <c:axId val="89095168"/>
        <c:scaling>
          <c:orientation val="minMax"/>
          <c:max val="44075"/>
          <c:min val="43870"/>
        </c:scaling>
        <c:delete val="0"/>
        <c:axPos val="t"/>
        <c:majorGridlines/>
        <c:minorGridlines/>
        <c:numFmt formatCode="m/d/yyyy" sourceLinked="1"/>
        <c:majorTickMark val="out"/>
        <c:minorTickMark val="none"/>
        <c:tickLblPos val="nextTo"/>
        <c:crossAx val="8909363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50427</xdr:colOff>
      <xdr:row>9</xdr:row>
      <xdr:rowOff>61632</xdr:rowOff>
    </xdr:from>
    <xdr:to>
      <xdr:col>9</xdr:col>
      <xdr:colOff>145675</xdr:colOff>
      <xdr:row>23</xdr:row>
      <xdr:rowOff>156321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618565</xdr:colOff>
      <xdr:row>8</xdr:row>
      <xdr:rowOff>38661</xdr:rowOff>
    </xdr:from>
    <xdr:to>
      <xdr:col>10</xdr:col>
      <xdr:colOff>515471</xdr:colOff>
      <xdr:row>22</xdr:row>
      <xdr:rowOff>114861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648493</xdr:colOff>
      <xdr:row>4</xdr:row>
      <xdr:rowOff>38536</xdr:rowOff>
    </xdr:from>
    <xdr:to>
      <xdr:col>29</xdr:col>
      <xdr:colOff>35503</xdr:colOff>
      <xdr:row>21</xdr:row>
      <xdr:rowOff>69273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154625</xdr:colOff>
      <xdr:row>23</xdr:row>
      <xdr:rowOff>22514</xdr:rowOff>
    </xdr:from>
    <xdr:to>
      <xdr:col>29</xdr:col>
      <xdr:colOff>176892</xdr:colOff>
      <xdr:row>37</xdr:row>
      <xdr:rowOff>98714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66675</xdr:colOff>
      <xdr:row>38</xdr:row>
      <xdr:rowOff>19050</xdr:rowOff>
    </xdr:from>
    <xdr:to>
      <xdr:col>28</xdr:col>
      <xdr:colOff>714375</xdr:colOff>
      <xdr:row>58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149678</xdr:colOff>
      <xdr:row>4</xdr:row>
      <xdr:rowOff>29934</xdr:rowOff>
    </xdr:from>
    <xdr:to>
      <xdr:col>35</xdr:col>
      <xdr:colOff>149678</xdr:colOff>
      <xdr:row>21</xdr:row>
      <xdr:rowOff>95250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340178</xdr:colOff>
      <xdr:row>22</xdr:row>
      <xdr:rowOff>125184</xdr:rowOff>
    </xdr:from>
    <xdr:to>
      <xdr:col>36</xdr:col>
      <xdr:colOff>149678</xdr:colOff>
      <xdr:row>37</xdr:row>
      <xdr:rowOff>10884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265626</xdr:colOff>
      <xdr:row>1</xdr:row>
      <xdr:rowOff>4646</xdr:rowOff>
    </xdr:from>
    <xdr:to>
      <xdr:col>3</xdr:col>
      <xdr:colOff>1</xdr:colOff>
      <xdr:row>1</xdr:row>
      <xdr:rowOff>187817</xdr:rowOff>
    </xdr:to>
    <xdr:cxnSp macro="">
      <xdr:nvCxnSpPr>
        <xdr:cNvPr id="2" name="Conector recto de flecha 1"/>
        <xdr:cNvCxnSpPr/>
      </xdr:nvCxnSpPr>
      <xdr:spPr>
        <a:xfrm flipH="1">
          <a:off x="1789626" y="195146"/>
          <a:ext cx="496375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72</xdr:colOff>
      <xdr:row>1</xdr:row>
      <xdr:rowOff>183171</xdr:rowOff>
    </xdr:to>
    <xdr:cxnSp macro="">
      <xdr:nvCxnSpPr>
        <xdr:cNvPr id="3" name="Conector recto de flecha 2"/>
        <xdr:cNvCxnSpPr/>
      </xdr:nvCxnSpPr>
      <xdr:spPr>
        <a:xfrm flipH="1">
          <a:off x="4572000" y="190500"/>
          <a:ext cx="72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72</xdr:colOff>
      <xdr:row>1</xdr:row>
      <xdr:rowOff>183171</xdr:rowOff>
    </xdr:to>
    <xdr:cxnSp macro="">
      <xdr:nvCxnSpPr>
        <xdr:cNvPr id="4" name="Conector recto de flecha 3"/>
        <xdr:cNvCxnSpPr/>
      </xdr:nvCxnSpPr>
      <xdr:spPr>
        <a:xfrm flipH="1">
          <a:off x="6096000" y="190500"/>
          <a:ext cx="72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72</xdr:colOff>
      <xdr:row>1</xdr:row>
      <xdr:rowOff>183171</xdr:rowOff>
    </xdr:to>
    <xdr:cxnSp macro="">
      <xdr:nvCxnSpPr>
        <xdr:cNvPr id="5" name="Conector recto de flecha 4"/>
        <xdr:cNvCxnSpPr/>
      </xdr:nvCxnSpPr>
      <xdr:spPr>
        <a:xfrm flipH="1">
          <a:off x="8382000" y="190500"/>
          <a:ext cx="72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275723</xdr:colOff>
      <xdr:row>1</xdr:row>
      <xdr:rowOff>0</xdr:rowOff>
    </xdr:from>
    <xdr:to>
      <xdr:col>13</xdr:col>
      <xdr:colOff>72</xdr:colOff>
      <xdr:row>1</xdr:row>
      <xdr:rowOff>183171</xdr:rowOff>
    </xdr:to>
    <xdr:cxnSp macro="">
      <xdr:nvCxnSpPr>
        <xdr:cNvPr id="6" name="Conector recto de flecha 5"/>
        <xdr:cNvCxnSpPr/>
      </xdr:nvCxnSpPr>
      <xdr:spPr>
        <a:xfrm flipH="1">
          <a:off x="9419723" y="190500"/>
          <a:ext cx="486349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145381</xdr:colOff>
      <xdr:row>1</xdr:row>
      <xdr:rowOff>0</xdr:rowOff>
    </xdr:from>
    <xdr:to>
      <xdr:col>16</xdr:col>
      <xdr:colOff>72</xdr:colOff>
      <xdr:row>1</xdr:row>
      <xdr:rowOff>183171</xdr:rowOff>
    </xdr:to>
    <xdr:cxnSp macro="">
      <xdr:nvCxnSpPr>
        <xdr:cNvPr id="7" name="Conector recto de flecha 6"/>
        <xdr:cNvCxnSpPr/>
      </xdr:nvCxnSpPr>
      <xdr:spPr>
        <a:xfrm flipH="1">
          <a:off x="11575381" y="190500"/>
          <a:ext cx="616691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72</xdr:colOff>
      <xdr:row>1</xdr:row>
      <xdr:rowOff>183171</xdr:rowOff>
    </xdr:to>
    <xdr:cxnSp macro="">
      <xdr:nvCxnSpPr>
        <xdr:cNvPr id="8" name="Conector recto de flecha 7"/>
        <xdr:cNvCxnSpPr/>
      </xdr:nvCxnSpPr>
      <xdr:spPr>
        <a:xfrm flipH="1">
          <a:off x="13716000" y="190500"/>
          <a:ext cx="72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72</xdr:colOff>
      <xdr:row>1</xdr:row>
      <xdr:rowOff>183171</xdr:rowOff>
    </xdr:to>
    <xdr:cxnSp macro="">
      <xdr:nvCxnSpPr>
        <xdr:cNvPr id="9" name="Conector recto de flecha 8"/>
        <xdr:cNvCxnSpPr/>
      </xdr:nvCxnSpPr>
      <xdr:spPr>
        <a:xfrm flipH="1">
          <a:off x="16002000" y="190500"/>
          <a:ext cx="72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72</xdr:colOff>
      <xdr:row>1</xdr:row>
      <xdr:rowOff>183171</xdr:rowOff>
    </xdr:to>
    <xdr:cxnSp macro="">
      <xdr:nvCxnSpPr>
        <xdr:cNvPr id="10" name="Conector recto de flecha 9"/>
        <xdr:cNvCxnSpPr/>
      </xdr:nvCxnSpPr>
      <xdr:spPr>
        <a:xfrm flipH="1">
          <a:off x="17526000" y="190500"/>
          <a:ext cx="72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72</xdr:colOff>
      <xdr:row>1</xdr:row>
      <xdr:rowOff>183171</xdr:rowOff>
    </xdr:to>
    <xdr:cxnSp macro="">
      <xdr:nvCxnSpPr>
        <xdr:cNvPr id="11" name="Conector recto de flecha 10"/>
        <xdr:cNvCxnSpPr/>
      </xdr:nvCxnSpPr>
      <xdr:spPr>
        <a:xfrm flipH="1">
          <a:off x="19812000" y="190500"/>
          <a:ext cx="72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4647</xdr:colOff>
      <xdr:row>5</xdr:row>
      <xdr:rowOff>0</xdr:rowOff>
    </xdr:from>
    <xdr:to>
      <xdr:col>27</xdr:col>
      <xdr:colOff>0</xdr:colOff>
      <xdr:row>5</xdr:row>
      <xdr:rowOff>0</xdr:rowOff>
    </xdr:to>
    <xdr:cxnSp macro="">
      <xdr:nvCxnSpPr>
        <xdr:cNvPr id="12" name="Conector recto de flecha 11"/>
        <xdr:cNvCxnSpPr/>
      </xdr:nvCxnSpPr>
      <xdr:spPr>
        <a:xfrm flipH="1">
          <a:off x="1528647" y="952500"/>
          <a:ext cx="1904535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265626</xdr:colOff>
      <xdr:row>2</xdr:row>
      <xdr:rowOff>4646</xdr:rowOff>
    </xdr:from>
    <xdr:to>
      <xdr:col>32</xdr:col>
      <xdr:colOff>1</xdr:colOff>
      <xdr:row>2</xdr:row>
      <xdr:rowOff>187817</xdr:rowOff>
    </xdr:to>
    <xdr:cxnSp macro="">
      <xdr:nvCxnSpPr>
        <xdr:cNvPr id="13" name="Conector recto de flecha 12"/>
        <xdr:cNvCxnSpPr/>
      </xdr:nvCxnSpPr>
      <xdr:spPr>
        <a:xfrm flipH="1">
          <a:off x="23887626" y="385646"/>
          <a:ext cx="496375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</xdr:row>
      <xdr:rowOff>0</xdr:rowOff>
    </xdr:from>
    <xdr:to>
      <xdr:col>35</xdr:col>
      <xdr:colOff>72</xdr:colOff>
      <xdr:row>2</xdr:row>
      <xdr:rowOff>183171</xdr:rowOff>
    </xdr:to>
    <xdr:cxnSp macro="">
      <xdr:nvCxnSpPr>
        <xdr:cNvPr id="14" name="Conector recto de flecha 13"/>
        <xdr:cNvCxnSpPr/>
      </xdr:nvCxnSpPr>
      <xdr:spPr>
        <a:xfrm flipH="1">
          <a:off x="26670000" y="381000"/>
          <a:ext cx="72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265626</xdr:colOff>
      <xdr:row>7</xdr:row>
      <xdr:rowOff>4646</xdr:rowOff>
    </xdr:from>
    <xdr:to>
      <xdr:col>35</xdr:col>
      <xdr:colOff>1</xdr:colOff>
      <xdr:row>7</xdr:row>
      <xdr:rowOff>187817</xdr:rowOff>
    </xdr:to>
    <xdr:cxnSp macro="">
      <xdr:nvCxnSpPr>
        <xdr:cNvPr id="15" name="Conector recto de flecha 14"/>
        <xdr:cNvCxnSpPr/>
      </xdr:nvCxnSpPr>
      <xdr:spPr>
        <a:xfrm flipH="1">
          <a:off x="26173626" y="1338146"/>
          <a:ext cx="496375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7</xdr:row>
      <xdr:rowOff>0</xdr:rowOff>
    </xdr:from>
    <xdr:to>
      <xdr:col>38</xdr:col>
      <xdr:colOff>72</xdr:colOff>
      <xdr:row>7</xdr:row>
      <xdr:rowOff>183171</xdr:rowOff>
    </xdr:to>
    <xdr:cxnSp macro="">
      <xdr:nvCxnSpPr>
        <xdr:cNvPr id="16" name="Conector recto de flecha 15"/>
        <xdr:cNvCxnSpPr/>
      </xdr:nvCxnSpPr>
      <xdr:spPr>
        <a:xfrm flipH="1">
          <a:off x="28956000" y="1333500"/>
          <a:ext cx="72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437099</xdr:colOff>
      <xdr:row>9</xdr:row>
      <xdr:rowOff>2</xdr:rowOff>
    </xdr:from>
    <xdr:to>
      <xdr:col>33</xdr:col>
      <xdr:colOff>438859</xdr:colOff>
      <xdr:row>9</xdr:row>
      <xdr:rowOff>182880</xdr:rowOff>
    </xdr:to>
    <xdr:cxnSp macro="">
      <xdr:nvCxnSpPr>
        <xdr:cNvPr id="17" name="Conector recto de flecha 16"/>
        <xdr:cNvCxnSpPr/>
      </xdr:nvCxnSpPr>
      <xdr:spPr>
        <a:xfrm flipV="1">
          <a:off x="25583099" y="1714502"/>
          <a:ext cx="1760" cy="1828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9</xdr:row>
      <xdr:rowOff>0</xdr:rowOff>
    </xdr:from>
    <xdr:to>
      <xdr:col>39</xdr:col>
      <xdr:colOff>1760</xdr:colOff>
      <xdr:row>9</xdr:row>
      <xdr:rowOff>182878</xdr:rowOff>
    </xdr:to>
    <xdr:cxnSp macro="">
      <xdr:nvCxnSpPr>
        <xdr:cNvPr id="18" name="Conector recto de flecha 17"/>
        <xdr:cNvCxnSpPr/>
      </xdr:nvCxnSpPr>
      <xdr:spPr>
        <a:xfrm flipV="1">
          <a:off x="29718000" y="1714500"/>
          <a:ext cx="1760" cy="1828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265626</xdr:colOff>
      <xdr:row>13</xdr:row>
      <xdr:rowOff>4646</xdr:rowOff>
    </xdr:from>
    <xdr:to>
      <xdr:col>38</xdr:col>
      <xdr:colOff>1</xdr:colOff>
      <xdr:row>13</xdr:row>
      <xdr:rowOff>187817</xdr:rowOff>
    </xdr:to>
    <xdr:cxnSp macro="">
      <xdr:nvCxnSpPr>
        <xdr:cNvPr id="19" name="Conector recto de flecha 18"/>
        <xdr:cNvCxnSpPr/>
      </xdr:nvCxnSpPr>
      <xdr:spPr>
        <a:xfrm flipH="1">
          <a:off x="28459626" y="2481146"/>
          <a:ext cx="496375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13</xdr:row>
      <xdr:rowOff>0</xdr:rowOff>
    </xdr:from>
    <xdr:to>
      <xdr:col>41</xdr:col>
      <xdr:colOff>72</xdr:colOff>
      <xdr:row>13</xdr:row>
      <xdr:rowOff>183171</xdr:rowOff>
    </xdr:to>
    <xdr:cxnSp macro="">
      <xdr:nvCxnSpPr>
        <xdr:cNvPr id="20" name="Conector recto de flecha 19"/>
        <xdr:cNvCxnSpPr/>
      </xdr:nvCxnSpPr>
      <xdr:spPr>
        <a:xfrm flipH="1">
          <a:off x="31242000" y="2476500"/>
          <a:ext cx="72" cy="1831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437099</xdr:colOff>
      <xdr:row>15</xdr:row>
      <xdr:rowOff>2</xdr:rowOff>
    </xdr:from>
    <xdr:to>
      <xdr:col>36</xdr:col>
      <xdr:colOff>438859</xdr:colOff>
      <xdr:row>15</xdr:row>
      <xdr:rowOff>182880</xdr:rowOff>
    </xdr:to>
    <xdr:cxnSp macro="">
      <xdr:nvCxnSpPr>
        <xdr:cNvPr id="21" name="Conector recto de flecha 20"/>
        <xdr:cNvCxnSpPr/>
      </xdr:nvCxnSpPr>
      <xdr:spPr>
        <a:xfrm flipV="1">
          <a:off x="27869099" y="2857502"/>
          <a:ext cx="1760" cy="1828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0</xdr:rowOff>
    </xdr:from>
    <xdr:to>
      <xdr:col>42</xdr:col>
      <xdr:colOff>1760</xdr:colOff>
      <xdr:row>15</xdr:row>
      <xdr:rowOff>182878</xdr:rowOff>
    </xdr:to>
    <xdr:cxnSp macro="">
      <xdr:nvCxnSpPr>
        <xdr:cNvPr id="22" name="Conector recto de flecha 21"/>
        <xdr:cNvCxnSpPr/>
      </xdr:nvCxnSpPr>
      <xdr:spPr>
        <a:xfrm flipV="1">
          <a:off x="32004000" y="2857500"/>
          <a:ext cx="1760" cy="1828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211666</xdr:colOff>
      <xdr:row>2</xdr:row>
      <xdr:rowOff>0</xdr:rowOff>
    </xdr:from>
    <xdr:to>
      <xdr:col>18</xdr:col>
      <xdr:colOff>625927</xdr:colOff>
      <xdr:row>29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showGridLines="0" topLeftCell="A37" zoomScale="85" zoomScaleNormal="85" workbookViewId="0">
      <selection activeCell="B56" sqref="B56"/>
    </sheetView>
  </sheetViews>
  <sheetFormatPr baseColWidth="10" defaultColWidth="9.140625" defaultRowHeight="15" x14ac:dyDescent="0.25"/>
  <cols>
    <col min="2" max="2" width="28.5703125" bestFit="1" customWidth="1"/>
    <col min="3" max="12" width="10.5703125" bestFit="1" customWidth="1"/>
  </cols>
  <sheetData>
    <row r="2" spans="2:12" ht="15.75" thickBot="1" x14ac:dyDescent="0.3"/>
    <row r="3" spans="2:12" ht="15.75" thickBot="1" x14ac:dyDescent="0.3">
      <c r="B3" s="1" t="s">
        <v>26</v>
      </c>
      <c r="C3" s="5" t="s">
        <v>0</v>
      </c>
      <c r="D3" s="6" t="s">
        <v>1</v>
      </c>
      <c r="E3" s="40" t="s">
        <v>2</v>
      </c>
      <c r="F3" s="35" t="s">
        <v>3</v>
      </c>
      <c r="G3" s="5" t="s">
        <v>15</v>
      </c>
      <c r="H3" s="6" t="s">
        <v>16</v>
      </c>
      <c r="I3" s="40" t="s">
        <v>19</v>
      </c>
      <c r="J3" s="35" t="s">
        <v>18</v>
      </c>
      <c r="K3" s="44" t="s">
        <v>20</v>
      </c>
      <c r="L3" s="6" t="s">
        <v>17</v>
      </c>
    </row>
    <row r="4" spans="2:12" x14ac:dyDescent="0.25">
      <c r="B4" s="2" t="s">
        <v>4</v>
      </c>
      <c r="C4" s="9">
        <v>3.6195887956540101E-3</v>
      </c>
      <c r="D4" s="10">
        <v>3.2947619730888498E-4</v>
      </c>
      <c r="E4" s="41">
        <v>4.6321535736748099E-3</v>
      </c>
      <c r="F4" s="36">
        <v>4.3317114956791197E-4</v>
      </c>
      <c r="G4" s="9">
        <v>1.03266547697368E-2</v>
      </c>
      <c r="H4" s="10">
        <v>3.1700649350423801E-3</v>
      </c>
      <c r="I4" s="41">
        <v>9.2237110367464608E-3</v>
      </c>
      <c r="J4" s="36">
        <v>3.3192806408165001E-3</v>
      </c>
      <c r="K4" s="45">
        <v>1.95503658064833E-2</v>
      </c>
      <c r="L4" s="10">
        <v>5.8015370008440001E-3</v>
      </c>
    </row>
    <row r="5" spans="2:12" x14ac:dyDescent="0.25">
      <c r="B5" s="3" t="s">
        <v>5</v>
      </c>
      <c r="C5" s="11">
        <v>3.6619817854269101E-3</v>
      </c>
      <c r="D5" s="12">
        <v>3.03240744760502E-4</v>
      </c>
      <c r="E5" s="42">
        <v>4.6971956398585398E-3</v>
      </c>
      <c r="F5" s="37">
        <v>4.1682554955453898E-4</v>
      </c>
      <c r="G5" s="11">
        <v>9.6961480473440002E-3</v>
      </c>
      <c r="H5" s="12">
        <v>2.9312593651244201E-3</v>
      </c>
      <c r="I5" s="42">
        <v>8.8403768880249492E-3</v>
      </c>
      <c r="J5" s="37">
        <v>3.1445513857339398E-3</v>
      </c>
      <c r="K5" s="46">
        <v>1.8536524935368899E-2</v>
      </c>
      <c r="L5" s="12">
        <v>5.0710404087886103E-3</v>
      </c>
    </row>
    <row r="6" spans="2:12" x14ac:dyDescent="0.25">
      <c r="B6" s="3" t="s">
        <v>6</v>
      </c>
      <c r="C6" s="11">
        <v>3.7428601346788798E-3</v>
      </c>
      <c r="D6" s="12">
        <v>4.2928456363222601E-4</v>
      </c>
      <c r="E6" s="42">
        <v>4.7689767529192203E-3</v>
      </c>
      <c r="F6" s="37">
        <v>6.0068810760647499E-4</v>
      </c>
      <c r="G6" s="11">
        <v>9.7870405689548697E-3</v>
      </c>
      <c r="H6" s="12">
        <v>2.7695842034942799E-3</v>
      </c>
      <c r="I6" s="42">
        <v>9.3287182459585692E-3</v>
      </c>
      <c r="J6" s="37">
        <v>2.8458722718809702E-3</v>
      </c>
      <c r="K6" s="46">
        <v>1.9115758814913401E-2</v>
      </c>
      <c r="L6" s="12">
        <v>4.8856139990739603E-3</v>
      </c>
    </row>
    <row r="7" spans="2:12" x14ac:dyDescent="0.25">
      <c r="B7" s="3" t="s">
        <v>7</v>
      </c>
      <c r="C7" s="11">
        <v>3.7649429178772402E-3</v>
      </c>
      <c r="D7" s="12">
        <v>3.0892983000322701E-4</v>
      </c>
      <c r="E7" s="42">
        <v>4.78648434596255E-3</v>
      </c>
      <c r="F7" s="37">
        <v>4.0393567217050899E-4</v>
      </c>
      <c r="G7" s="11">
        <v>1.05471712882433E-2</v>
      </c>
      <c r="H7" s="12">
        <v>3.5236700668231898E-3</v>
      </c>
      <c r="I7" s="42">
        <v>9.63993142919101E-3</v>
      </c>
      <c r="J7" s="37">
        <v>2.41392057084815E-3</v>
      </c>
      <c r="K7" s="46">
        <v>2.0187102717434399E-2</v>
      </c>
      <c r="L7" s="12">
        <v>5.13471174687873E-3</v>
      </c>
    </row>
    <row r="8" spans="2:12" ht="15.75" thickBot="1" x14ac:dyDescent="0.3">
      <c r="B8" s="4" t="s">
        <v>8</v>
      </c>
      <c r="C8" s="13">
        <v>3.7498873871227001E-3</v>
      </c>
      <c r="D8" s="14">
        <v>2.5895364001179999E-4</v>
      </c>
      <c r="E8" s="43">
        <v>4.7864307223527804E-3</v>
      </c>
      <c r="F8" s="38">
        <v>3.3086596903045002E-4</v>
      </c>
      <c r="G8" s="13">
        <v>9.5935675205918707E-3</v>
      </c>
      <c r="H8" s="14">
        <v>2.95149951879115E-3</v>
      </c>
      <c r="I8" s="43">
        <v>8.51398304141774E-3</v>
      </c>
      <c r="J8" s="38">
        <v>2.2552041156670899E-3</v>
      </c>
      <c r="K8" s="47">
        <v>1.8107550562009599E-2</v>
      </c>
      <c r="L8" s="14">
        <v>3.85344597327077E-3</v>
      </c>
    </row>
    <row r="9" spans="2:12" ht="15.75" thickBot="1" x14ac:dyDescent="0.3">
      <c r="C9" s="7"/>
    </row>
    <row r="10" spans="2:12" ht="15.75" thickBot="1" x14ac:dyDescent="0.3">
      <c r="B10" s="8" t="s">
        <v>54</v>
      </c>
      <c r="C10" s="15">
        <f t="shared" ref="C10:H10" si="0">SUM(C4:C8)*1000/5</f>
        <v>3.7078522041519477</v>
      </c>
      <c r="D10" s="16">
        <f t="shared" si="0"/>
        <v>0.32597699514332795</v>
      </c>
      <c r="E10" s="15">
        <f t="shared" si="0"/>
        <v>4.7342482069535796</v>
      </c>
      <c r="F10" s="16">
        <f t="shared" si="0"/>
        <v>0.43709728958597693</v>
      </c>
      <c r="G10" s="15">
        <f t="shared" si="0"/>
        <v>9.9901164389741677</v>
      </c>
      <c r="H10" s="39">
        <f t="shared" si="0"/>
        <v>3.0692156178550842</v>
      </c>
      <c r="I10" s="15">
        <f t="shared" ref="I10:L10" si="1">SUM(I4:I8)*1000/5</f>
        <v>9.1093441282677468</v>
      </c>
      <c r="J10" s="39">
        <f t="shared" si="1"/>
        <v>2.7957657969893299</v>
      </c>
      <c r="K10" s="15">
        <f t="shared" si="1"/>
        <v>19.099460567241923</v>
      </c>
      <c r="L10" s="16">
        <f t="shared" si="1"/>
        <v>4.9492698257712133</v>
      </c>
    </row>
    <row r="11" spans="2:12" ht="15.75" thickBot="1" x14ac:dyDescent="0.3"/>
    <row r="12" spans="2:12" ht="15.75" thickBot="1" x14ac:dyDescent="0.3">
      <c r="B12" s="1" t="s">
        <v>25</v>
      </c>
      <c r="C12" s="52" t="str">
        <f>C3</f>
        <v>Ra (Mean)</v>
      </c>
      <c r="D12" s="53" t="str">
        <f t="shared" ref="D12:L12" si="2">D3</f>
        <v>Ra (Std)</v>
      </c>
      <c r="E12" s="52" t="str">
        <f t="shared" si="2"/>
        <v>Rq (Mean)</v>
      </c>
      <c r="F12" s="53" t="str">
        <f t="shared" si="2"/>
        <v>Rq (Std)</v>
      </c>
      <c r="G12" s="52" t="str">
        <f t="shared" si="2"/>
        <v>Rp (Mean)</v>
      </c>
      <c r="H12" s="53" t="str">
        <f t="shared" si="2"/>
        <v>Rp (Std)</v>
      </c>
      <c r="I12" s="52" t="str">
        <f t="shared" si="2"/>
        <v xml:space="preserve">Rv (Mean) </v>
      </c>
      <c r="J12" s="53" t="str">
        <f t="shared" si="2"/>
        <v>Rv (Std)</v>
      </c>
      <c r="K12" s="52" t="str">
        <f t="shared" si="2"/>
        <v>Rt (Mean)</v>
      </c>
      <c r="L12" s="53" t="str">
        <f t="shared" si="2"/>
        <v>Rt (Std)</v>
      </c>
    </row>
    <row r="13" spans="2:12" x14ac:dyDescent="0.25">
      <c r="B13" s="17" t="s">
        <v>4</v>
      </c>
      <c r="C13" s="49">
        <v>3.97454285720804E-3</v>
      </c>
      <c r="D13" s="50">
        <v>3.4672491974234399E-4</v>
      </c>
      <c r="E13" s="49">
        <v>5.0759108847934697E-3</v>
      </c>
      <c r="F13" s="50">
        <v>4.1474488526005801E-4</v>
      </c>
      <c r="G13" s="49">
        <v>1.12440371778688E-2</v>
      </c>
      <c r="H13" s="50">
        <v>3.6638166416013301E-3</v>
      </c>
      <c r="I13" s="49">
        <v>1.0044765094053601E-2</v>
      </c>
      <c r="J13" s="50">
        <v>2.8718921636497301E-3</v>
      </c>
      <c r="K13" s="51">
        <v>2.1288802271922501E-2</v>
      </c>
      <c r="L13" s="50">
        <v>5.4861367395725898E-3</v>
      </c>
    </row>
    <row r="14" spans="2:12" x14ac:dyDescent="0.25">
      <c r="B14" s="18" t="s">
        <v>5</v>
      </c>
      <c r="C14" s="11">
        <v>3.9857896900323802E-3</v>
      </c>
      <c r="D14" s="12">
        <v>3.3989006592937603E-4</v>
      </c>
      <c r="E14" s="11">
        <v>5.0974139093318696E-3</v>
      </c>
      <c r="F14" s="12">
        <v>4.3090699318125701E-4</v>
      </c>
      <c r="G14" s="11">
        <v>1.07337204971138E-2</v>
      </c>
      <c r="H14" s="12">
        <v>3.94504076048396E-3</v>
      </c>
      <c r="I14" s="11">
        <v>9.4153630210626893E-3</v>
      </c>
      <c r="J14" s="12">
        <v>2.6227556352901699E-3</v>
      </c>
      <c r="K14" s="46">
        <v>2.01490835181765E-2</v>
      </c>
      <c r="L14" s="12">
        <v>5.7764664751404696E-3</v>
      </c>
    </row>
    <row r="15" spans="2:12" x14ac:dyDescent="0.25">
      <c r="B15" s="18" t="s">
        <v>6</v>
      </c>
      <c r="C15" s="11">
        <v>4.1953850773689396E-3</v>
      </c>
      <c r="D15" s="12">
        <v>4.4766683021957201E-4</v>
      </c>
      <c r="E15" s="11">
        <v>5.3018150374238501E-3</v>
      </c>
      <c r="F15" s="12">
        <v>6.1318791567016801E-4</v>
      </c>
      <c r="G15" s="11">
        <v>1.2603662314116E-2</v>
      </c>
      <c r="H15" s="12">
        <v>3.79264003013341E-3</v>
      </c>
      <c r="I15" s="11">
        <v>1.0740162921056199E-2</v>
      </c>
      <c r="J15" s="12">
        <v>2.8024739395720601E-3</v>
      </c>
      <c r="K15" s="46">
        <v>2.33438252351723E-2</v>
      </c>
      <c r="L15" s="12">
        <v>5.6612235262415104E-3</v>
      </c>
    </row>
    <row r="16" spans="2:12" x14ac:dyDescent="0.25">
      <c r="B16" s="18" t="s">
        <v>7</v>
      </c>
      <c r="C16" s="11">
        <v>3.9382661598943297E-3</v>
      </c>
      <c r="D16" s="12">
        <v>2.8916829899637201E-4</v>
      </c>
      <c r="E16" s="11">
        <v>5.0159215530503603E-3</v>
      </c>
      <c r="F16" s="12">
        <v>3.0985998000718202E-4</v>
      </c>
      <c r="G16" s="11">
        <v>1.07961778550751E-2</v>
      </c>
      <c r="H16" s="12">
        <v>3.3881728313206799E-3</v>
      </c>
      <c r="I16" s="11">
        <v>9.4024904472197104E-3</v>
      </c>
      <c r="J16" s="12">
        <v>1.9427438229200199E-3</v>
      </c>
      <c r="K16" s="46">
        <v>2.01986683022948E-2</v>
      </c>
      <c r="L16" s="12">
        <v>4.6269746528875598E-3</v>
      </c>
    </row>
    <row r="17" spans="2:12" ht="15.75" thickBot="1" x14ac:dyDescent="0.3">
      <c r="B17" s="19" t="s">
        <v>8</v>
      </c>
      <c r="C17" s="13">
        <v>4.0189187429316899E-3</v>
      </c>
      <c r="D17" s="14">
        <v>2.9654167818475899E-4</v>
      </c>
      <c r="E17" s="13">
        <v>5.1117779431846802E-3</v>
      </c>
      <c r="F17" s="14">
        <v>3.7553205854152399E-4</v>
      </c>
      <c r="G17" s="13">
        <v>1.16858963736397E-2</v>
      </c>
      <c r="H17" s="14">
        <v>2.93682467542602E-3</v>
      </c>
      <c r="I17" s="13">
        <v>1.01155076425041E-2</v>
      </c>
      <c r="J17" s="14">
        <v>2.6337581473812898E-3</v>
      </c>
      <c r="K17" s="47">
        <v>2.1801404016143899E-2</v>
      </c>
      <c r="L17" s="14">
        <v>4.3997399647911902E-3</v>
      </c>
    </row>
    <row r="18" spans="2:12" ht="15.75" thickBot="1" x14ac:dyDescent="0.3">
      <c r="C18" s="7"/>
    </row>
    <row r="19" spans="2:12" ht="15.75" thickBot="1" x14ac:dyDescent="0.3">
      <c r="B19" s="20" t="s">
        <v>55</v>
      </c>
      <c r="C19" s="15">
        <f t="shared" ref="C19:H19" si="3">SUM(C13:C17)*1000/5</f>
        <v>4.0225805054870758</v>
      </c>
      <c r="D19" s="16">
        <f t="shared" si="3"/>
        <v>0.34399835861448458</v>
      </c>
      <c r="E19" s="48">
        <f t="shared" si="3"/>
        <v>5.1205678655568461</v>
      </c>
      <c r="F19" s="39">
        <f t="shared" si="3"/>
        <v>0.42884636653203778</v>
      </c>
      <c r="G19" s="15">
        <f t="shared" si="3"/>
        <v>11.41269884356268</v>
      </c>
      <c r="H19" s="16">
        <f t="shared" si="3"/>
        <v>3.5452989877930805</v>
      </c>
      <c r="I19" s="15">
        <f t="shared" ref="I19:L19" si="4">SUM(I13:I17)*1000/5</f>
        <v>9.9436578251792618</v>
      </c>
      <c r="J19" s="64">
        <f t="shared" si="4"/>
        <v>2.5747247417626542</v>
      </c>
      <c r="K19" s="48">
        <f t="shared" si="4"/>
        <v>21.356356668742002</v>
      </c>
      <c r="L19" s="48">
        <f t="shared" si="4"/>
        <v>5.1901082717266638</v>
      </c>
    </row>
    <row r="20" spans="2:12" ht="15.75" thickBot="1" x14ac:dyDescent="0.3"/>
    <row r="21" spans="2:12" ht="15.75" thickBot="1" x14ac:dyDescent="0.3">
      <c r="B21" s="1" t="s">
        <v>21</v>
      </c>
      <c r="C21" s="61" t="str">
        <f>C3</f>
        <v>Ra (Mean)</v>
      </c>
      <c r="D21" s="62" t="str">
        <f t="shared" ref="D21:L21" si="5">D3</f>
        <v>Ra (Std)</v>
      </c>
      <c r="E21" s="61" t="str">
        <f t="shared" si="5"/>
        <v>Rq (Mean)</v>
      </c>
      <c r="F21" s="62" t="str">
        <f t="shared" si="5"/>
        <v>Rq (Std)</v>
      </c>
      <c r="G21" s="61" t="str">
        <f t="shared" si="5"/>
        <v>Rp (Mean)</v>
      </c>
      <c r="H21" s="62" t="str">
        <f t="shared" si="5"/>
        <v>Rp (Std)</v>
      </c>
      <c r="I21" s="61" t="str">
        <f t="shared" si="5"/>
        <v xml:space="preserve">Rv (Mean) </v>
      </c>
      <c r="J21" s="62" t="str">
        <f t="shared" si="5"/>
        <v>Rv (Std)</v>
      </c>
      <c r="K21" s="61" t="str">
        <f t="shared" si="5"/>
        <v>Rt (Mean)</v>
      </c>
      <c r="L21" s="62" t="str">
        <f t="shared" si="5"/>
        <v>Rt (Std)</v>
      </c>
    </row>
    <row r="22" spans="2:12" x14ac:dyDescent="0.25">
      <c r="B22" s="22" t="s">
        <v>4</v>
      </c>
      <c r="C22" s="49">
        <v>4.5049430836794696E-3</v>
      </c>
      <c r="D22" s="50">
        <v>3.2325575225343001E-4</v>
      </c>
      <c r="E22" s="49">
        <v>5.7466366838910196E-3</v>
      </c>
      <c r="F22" s="50">
        <v>3.9487235733876101E-4</v>
      </c>
      <c r="G22" s="49">
        <v>1.3890965312688699E-2</v>
      </c>
      <c r="H22" s="50">
        <v>4.5181470172774296E-3</v>
      </c>
      <c r="I22" s="49">
        <v>1.19913881875457E-2</v>
      </c>
      <c r="J22" s="50">
        <v>3.06402182494844E-3</v>
      </c>
      <c r="K22" s="51">
        <v>2.58823535002345E-2</v>
      </c>
      <c r="L22" s="50">
        <v>5.9452316380192204E-3</v>
      </c>
    </row>
    <row r="23" spans="2:12" x14ac:dyDescent="0.25">
      <c r="B23" s="23" t="s">
        <v>5</v>
      </c>
      <c r="C23" s="11">
        <v>4.5577260740436304E-3</v>
      </c>
      <c r="D23" s="12">
        <v>3.01869244160256E-4</v>
      </c>
      <c r="E23" s="11">
        <v>5.8116964125049199E-3</v>
      </c>
      <c r="F23" s="12">
        <v>4.0841991553190201E-4</v>
      </c>
      <c r="G23" s="11">
        <v>1.37311722483805E-2</v>
      </c>
      <c r="H23" s="12">
        <v>4.8014726893434801E-3</v>
      </c>
      <c r="I23" s="11">
        <v>1.1341614038190201E-2</v>
      </c>
      <c r="J23" s="12">
        <v>2.4242073991745101E-3</v>
      </c>
      <c r="K23" s="46">
        <v>2.5072786286570801E-2</v>
      </c>
      <c r="L23" s="12">
        <v>5.3850417418925796E-3</v>
      </c>
    </row>
    <row r="24" spans="2:12" x14ac:dyDescent="0.25">
      <c r="B24" s="23" t="s">
        <v>6</v>
      </c>
      <c r="C24" s="11">
        <v>4.67474799376207E-3</v>
      </c>
      <c r="D24" s="12">
        <v>4.3899266924923202E-4</v>
      </c>
      <c r="E24" s="11">
        <v>5.9468769739503598E-3</v>
      </c>
      <c r="F24" s="12">
        <v>6.3581025553362605E-4</v>
      </c>
      <c r="G24" s="11">
        <v>1.4673052335621301E-2</v>
      </c>
      <c r="H24" s="12">
        <v>5.96587202157521E-3</v>
      </c>
      <c r="I24" s="11">
        <v>1.3266779143519499E-2</v>
      </c>
      <c r="J24" s="12">
        <v>3.0442201777172401E-3</v>
      </c>
      <c r="K24" s="46">
        <v>2.7939831479140802E-2</v>
      </c>
      <c r="L24" s="12">
        <v>8.4023254643960203E-3</v>
      </c>
    </row>
    <row r="25" spans="2:12" x14ac:dyDescent="0.25">
      <c r="B25" s="23" t="s">
        <v>7</v>
      </c>
      <c r="C25" s="11">
        <v>4.59068199190759E-3</v>
      </c>
      <c r="D25" s="12">
        <v>2.4428307650755098E-4</v>
      </c>
      <c r="E25" s="11">
        <v>5.8902439706296798E-3</v>
      </c>
      <c r="F25" s="12">
        <v>3.2489686595057001E-4</v>
      </c>
      <c r="G25" s="11">
        <v>1.46434593145492E-2</v>
      </c>
      <c r="H25" s="12">
        <v>4.4654691897697499E-3</v>
      </c>
      <c r="I25" s="11">
        <v>1.2891755314435401E-2</v>
      </c>
      <c r="J25" s="12">
        <v>3.6600137615509002E-3</v>
      </c>
      <c r="K25" s="46">
        <v>2.7535214628984599E-2</v>
      </c>
      <c r="L25" s="12">
        <v>7.1373898123661102E-3</v>
      </c>
    </row>
    <row r="26" spans="2:12" ht="15.75" thickBot="1" x14ac:dyDescent="0.3">
      <c r="B26" s="24" t="s">
        <v>8</v>
      </c>
      <c r="C26" s="13">
        <v>4.6194862861337199E-3</v>
      </c>
      <c r="D26" s="14">
        <v>3.1775662769029301E-4</v>
      </c>
      <c r="E26" s="13">
        <v>5.9014278687286601E-3</v>
      </c>
      <c r="F26" s="14">
        <v>3.7534172155572702E-4</v>
      </c>
      <c r="G26" s="13">
        <v>1.40839009788581E-2</v>
      </c>
      <c r="H26" s="14">
        <v>3.4873319793671501E-3</v>
      </c>
      <c r="I26" s="13">
        <v>1.3622777974888201E-2</v>
      </c>
      <c r="J26" s="14">
        <v>3.8269836776178498E-3</v>
      </c>
      <c r="K26" s="47">
        <v>2.77066789537464E-2</v>
      </c>
      <c r="L26" s="14">
        <v>6.0122169657575997E-3</v>
      </c>
    </row>
    <row r="27" spans="2:12" ht="15.75" thickBot="1" x14ac:dyDescent="0.3">
      <c r="C27" s="7"/>
    </row>
    <row r="28" spans="2:12" ht="15.75" thickBot="1" x14ac:dyDescent="0.3">
      <c r="B28" s="63" t="s">
        <v>56</v>
      </c>
      <c r="C28" s="15">
        <f>SUM(C22:C26)*1000/5</f>
        <v>4.5895170859052961</v>
      </c>
      <c r="D28" s="16">
        <f t="shared" ref="D28:L28" si="6">SUM(D22:D26)*1000/5</f>
        <v>0.32523147397215241</v>
      </c>
      <c r="E28" s="15">
        <f t="shared" si="6"/>
        <v>5.8593763819409279</v>
      </c>
      <c r="F28" s="16">
        <f t="shared" si="6"/>
        <v>0.4278682231821172</v>
      </c>
      <c r="G28" s="15">
        <f t="shared" si="6"/>
        <v>14.20451003801956</v>
      </c>
      <c r="H28" s="16">
        <f t="shared" si="6"/>
        <v>4.6476585794666034</v>
      </c>
      <c r="I28" s="15">
        <f t="shared" si="6"/>
        <v>12.622862931715801</v>
      </c>
      <c r="J28" s="16">
        <f t="shared" si="6"/>
        <v>3.2038893682017884</v>
      </c>
      <c r="K28" s="15">
        <f t="shared" si="6"/>
        <v>26.827372969735421</v>
      </c>
      <c r="L28" s="16">
        <f t="shared" si="6"/>
        <v>6.5764411244863066</v>
      </c>
    </row>
    <row r="29" spans="2:12" ht="15.75" thickBot="1" x14ac:dyDescent="0.3"/>
    <row r="30" spans="2:12" ht="15.75" thickBot="1" x14ac:dyDescent="0.3">
      <c r="B30" s="1" t="s">
        <v>22</v>
      </c>
      <c r="C30" s="56" t="str">
        <f>C3</f>
        <v>Ra (Mean)</v>
      </c>
      <c r="D30" s="57" t="str">
        <f t="shared" ref="D30:L30" si="7">D3</f>
        <v>Ra (Std)</v>
      </c>
      <c r="E30" s="56" t="str">
        <f t="shared" si="7"/>
        <v>Rq (Mean)</v>
      </c>
      <c r="F30" s="57" t="str">
        <f t="shared" si="7"/>
        <v>Rq (Std)</v>
      </c>
      <c r="G30" s="56" t="str">
        <f t="shared" si="7"/>
        <v>Rp (Mean)</v>
      </c>
      <c r="H30" s="57" t="str">
        <f t="shared" si="7"/>
        <v>Rp (Std)</v>
      </c>
      <c r="I30" s="56" t="str">
        <f t="shared" si="7"/>
        <v xml:space="preserve">Rv (Mean) </v>
      </c>
      <c r="J30" s="57" t="str">
        <f t="shared" si="7"/>
        <v>Rv (Std)</v>
      </c>
      <c r="K30" s="56" t="str">
        <f t="shared" si="7"/>
        <v>Rt (Mean)</v>
      </c>
      <c r="L30" s="57" t="str">
        <f t="shared" si="7"/>
        <v>Rt (Std)</v>
      </c>
    </row>
    <row r="31" spans="2:12" x14ac:dyDescent="0.25">
      <c r="B31" s="25" t="s">
        <v>4</v>
      </c>
      <c r="C31" s="49">
        <v>4.8218203540491998E-3</v>
      </c>
      <c r="D31" s="50">
        <v>9.4166048436932599E-5</v>
      </c>
      <c r="E31" s="49">
        <v>6.1427243331289502E-3</v>
      </c>
      <c r="F31" s="50">
        <v>1.5640123217778199E-4</v>
      </c>
      <c r="G31" s="49">
        <v>1.6090013663301098E-2</v>
      </c>
      <c r="H31" s="50">
        <v>4.1335867638213697E-3</v>
      </c>
      <c r="I31" s="49">
        <v>1.3062619094255601E-2</v>
      </c>
      <c r="J31" s="50">
        <v>2.9249616430978799E-3</v>
      </c>
      <c r="K31" s="51">
        <v>2.9152632757556699E-2</v>
      </c>
      <c r="L31" s="50">
        <v>5.7947707601433401E-3</v>
      </c>
    </row>
    <row r="32" spans="2:12" x14ac:dyDescent="0.25">
      <c r="B32" s="26" t="s">
        <v>5</v>
      </c>
      <c r="C32" s="11">
        <v>4.9099056483548204E-3</v>
      </c>
      <c r="D32" s="12">
        <v>1.4288397325401501E-4</v>
      </c>
      <c r="E32" s="11">
        <v>6.2481702759598599E-3</v>
      </c>
      <c r="F32" s="12">
        <v>1.92363914295768E-4</v>
      </c>
      <c r="G32" s="11">
        <v>1.6215811101232401E-2</v>
      </c>
      <c r="H32" s="12">
        <v>4.74696050744681E-3</v>
      </c>
      <c r="I32" s="11">
        <v>1.28645664622424E-2</v>
      </c>
      <c r="J32" s="12">
        <v>3.0737091107525998E-3</v>
      </c>
      <c r="K32" s="46">
        <v>2.90803775634749E-2</v>
      </c>
      <c r="L32" s="12">
        <v>5.6539120315869098E-3</v>
      </c>
    </row>
    <row r="33" spans="2:12" x14ac:dyDescent="0.25">
      <c r="B33" s="26" t="s">
        <v>6</v>
      </c>
      <c r="C33" s="11">
        <v>4.9166766278565498E-3</v>
      </c>
      <c r="D33" s="12">
        <v>5.3263098038033505E-4</v>
      </c>
      <c r="E33" s="11">
        <v>6.2291289867354898E-3</v>
      </c>
      <c r="F33" s="12">
        <v>7.66856849584347E-4</v>
      </c>
      <c r="G33" s="11">
        <v>1.6924923610576001E-2</v>
      </c>
      <c r="H33" s="12">
        <v>4.4269392018912602E-3</v>
      </c>
      <c r="I33" s="11">
        <v>1.4072308307310301E-2</v>
      </c>
      <c r="J33" s="12">
        <v>3.2840661928277099E-3</v>
      </c>
      <c r="K33" s="46">
        <v>3.0997231917886399E-2</v>
      </c>
      <c r="L33" s="12">
        <v>6.9090729939918199E-3</v>
      </c>
    </row>
    <row r="34" spans="2:12" x14ac:dyDescent="0.25">
      <c r="B34" s="26" t="s">
        <v>7</v>
      </c>
      <c r="C34" s="11">
        <v>4.9013189971713698E-3</v>
      </c>
      <c r="D34" s="12">
        <v>3.9445093602619901E-4</v>
      </c>
      <c r="E34" s="11">
        <v>6.2584022627790604E-3</v>
      </c>
      <c r="F34" s="12">
        <v>4.2062648317620798E-4</v>
      </c>
      <c r="G34" s="11">
        <v>1.5338087251111099E-2</v>
      </c>
      <c r="H34" s="12">
        <v>4.4734350816138099E-3</v>
      </c>
      <c r="I34" s="11">
        <v>1.32217739747816E-2</v>
      </c>
      <c r="J34" s="12">
        <v>2.31929335775436E-3</v>
      </c>
      <c r="K34" s="46">
        <v>2.8559861225892699E-2</v>
      </c>
      <c r="L34" s="12">
        <v>5.9587899856427002E-3</v>
      </c>
    </row>
    <row r="35" spans="2:12" ht="15.75" thickBot="1" x14ac:dyDescent="0.3">
      <c r="B35" s="27" t="s">
        <v>8</v>
      </c>
      <c r="C35" s="13">
        <v>4.8606185084843004E-3</v>
      </c>
      <c r="D35" s="14">
        <v>3.7827433866041802E-4</v>
      </c>
      <c r="E35" s="13">
        <v>6.2185062432841302E-3</v>
      </c>
      <c r="F35" s="14">
        <v>4.6084312547588002E-4</v>
      </c>
      <c r="G35" s="13">
        <v>1.5990776505753999E-2</v>
      </c>
      <c r="H35" s="14">
        <v>3.7730488836921401E-3</v>
      </c>
      <c r="I35" s="13">
        <v>1.41451419667674E-2</v>
      </c>
      <c r="J35" s="14">
        <v>3.7398353974083501E-3</v>
      </c>
      <c r="K35" s="47">
        <v>3.0135918472521499E-2</v>
      </c>
      <c r="L35" s="14">
        <v>6.3988558072411899E-3</v>
      </c>
    </row>
    <row r="36" spans="2:12" ht="15.75" thickBot="1" x14ac:dyDescent="0.3">
      <c r="C36" s="7"/>
    </row>
    <row r="37" spans="2:12" ht="15.75" thickBot="1" x14ac:dyDescent="0.3">
      <c r="B37" s="21" t="s">
        <v>57</v>
      </c>
      <c r="C37" s="15">
        <f>SUM(C31:C35)*1000/5</f>
        <v>4.8820680271832479</v>
      </c>
      <c r="D37" s="16">
        <f t="shared" ref="D37:L37" si="8">SUM(D31:D35)*1000/5</f>
        <v>0.30848125535157994</v>
      </c>
      <c r="E37" s="15">
        <f t="shared" si="8"/>
        <v>6.2193864203774982</v>
      </c>
      <c r="F37" s="16">
        <f t="shared" si="8"/>
        <v>0.39941832094199703</v>
      </c>
      <c r="G37" s="15">
        <f t="shared" si="8"/>
        <v>16.111922426394919</v>
      </c>
      <c r="H37" s="16">
        <f t="shared" si="8"/>
        <v>4.3107940876930781</v>
      </c>
      <c r="I37" s="15">
        <f t="shared" si="8"/>
        <v>13.473281961071459</v>
      </c>
      <c r="J37" s="16">
        <f t="shared" si="8"/>
        <v>3.06837314036818</v>
      </c>
      <c r="K37" s="15">
        <f t="shared" si="8"/>
        <v>29.58520438746644</v>
      </c>
      <c r="L37" s="16">
        <f t="shared" si="8"/>
        <v>6.1430803157211908</v>
      </c>
    </row>
    <row r="38" spans="2:12" ht="15.75" thickBot="1" x14ac:dyDescent="0.3"/>
    <row r="39" spans="2:12" ht="15.75" thickBot="1" x14ac:dyDescent="0.3">
      <c r="B39" s="1" t="s">
        <v>24</v>
      </c>
      <c r="C39" s="58" t="str">
        <f>C3</f>
        <v>Ra (Mean)</v>
      </c>
      <c r="D39" s="59" t="str">
        <f t="shared" ref="D39:L39" si="9">D3</f>
        <v>Ra (Std)</v>
      </c>
      <c r="E39" s="58" t="str">
        <f t="shared" si="9"/>
        <v>Rq (Mean)</v>
      </c>
      <c r="F39" s="59" t="str">
        <f t="shared" si="9"/>
        <v>Rq (Std)</v>
      </c>
      <c r="G39" s="58" t="str">
        <f t="shared" si="9"/>
        <v>Rp (Mean)</v>
      </c>
      <c r="H39" s="59" t="str">
        <f t="shared" si="9"/>
        <v>Rp (Std)</v>
      </c>
      <c r="I39" s="58" t="str">
        <f t="shared" si="9"/>
        <v xml:space="preserve">Rv (Mean) </v>
      </c>
      <c r="J39" s="59" t="str">
        <f t="shared" si="9"/>
        <v>Rv (Std)</v>
      </c>
      <c r="K39" s="58" t="str">
        <f t="shared" si="9"/>
        <v>Rt (Mean)</v>
      </c>
      <c r="L39" s="59" t="str">
        <f t="shared" si="9"/>
        <v>Rt (Std)</v>
      </c>
    </row>
    <row r="40" spans="2:12" x14ac:dyDescent="0.25">
      <c r="B40" s="28" t="s">
        <v>4</v>
      </c>
      <c r="C40" s="49">
        <v>5.11487158476805E-3</v>
      </c>
      <c r="D40" s="50">
        <v>1.35531552792052E-5</v>
      </c>
      <c r="E40" s="49">
        <v>6.4919207980513004E-3</v>
      </c>
      <c r="F40" s="50">
        <v>7.3581183509288805E-5</v>
      </c>
      <c r="G40" s="49">
        <v>1.6155111566139999E-2</v>
      </c>
      <c r="H40" s="50">
        <v>5.0049872104752698E-3</v>
      </c>
      <c r="I40" s="49">
        <v>1.4063680024625399E-2</v>
      </c>
      <c r="J40" s="50">
        <v>3.17537547771678E-3</v>
      </c>
      <c r="K40" s="51">
        <v>3.0218791590765501E-2</v>
      </c>
      <c r="L40" s="50">
        <v>7.4203488941587603E-3</v>
      </c>
    </row>
    <row r="41" spans="2:12" x14ac:dyDescent="0.25">
      <c r="B41" s="29" t="s">
        <v>5</v>
      </c>
      <c r="C41" s="11">
        <v>5.1622756725551097E-3</v>
      </c>
      <c r="D41" s="12">
        <v>3.1388547546533198E-5</v>
      </c>
      <c r="E41" s="11">
        <v>6.5570055079473702E-3</v>
      </c>
      <c r="F41" s="12">
        <v>5.2902052590135002E-5</v>
      </c>
      <c r="G41" s="11">
        <v>1.6874247716044701E-2</v>
      </c>
      <c r="H41" s="12">
        <v>5.4604627932395297E-3</v>
      </c>
      <c r="I41" s="11">
        <v>1.4738187935778E-2</v>
      </c>
      <c r="J41" s="12">
        <v>2.6941307205912701E-3</v>
      </c>
      <c r="K41" s="46">
        <v>3.1612435651822798E-2</v>
      </c>
      <c r="L41" s="12">
        <v>7.0819269272715197E-3</v>
      </c>
    </row>
    <row r="42" spans="2:12" x14ac:dyDescent="0.25">
      <c r="B42" s="29" t="s">
        <v>6</v>
      </c>
      <c r="C42" s="11">
        <v>5.1865715414820502E-3</v>
      </c>
      <c r="D42" s="12">
        <v>2.0331166032803199E-6</v>
      </c>
      <c r="E42" s="11">
        <v>6.5756524637679004E-3</v>
      </c>
      <c r="F42" s="12">
        <v>2.0530712716015199E-4</v>
      </c>
      <c r="G42" s="11">
        <v>1.7784548844547401E-2</v>
      </c>
      <c r="H42" s="12">
        <v>4.1862222911037599E-3</v>
      </c>
      <c r="I42" s="11">
        <v>1.4889613726334501E-2</v>
      </c>
      <c r="J42" s="12">
        <v>2.7692654507227902E-3</v>
      </c>
      <c r="K42" s="46">
        <v>3.2674162570881897E-2</v>
      </c>
      <c r="L42" s="12">
        <v>6.2831490093965096E-3</v>
      </c>
    </row>
    <row r="43" spans="2:12" x14ac:dyDescent="0.25">
      <c r="B43" s="29" t="s">
        <v>7</v>
      </c>
      <c r="C43" s="11">
        <v>5.2024491183130196E-3</v>
      </c>
      <c r="D43" s="12">
        <v>1.2948455465337501E-4</v>
      </c>
      <c r="E43" s="11">
        <v>6.6623823578512596E-3</v>
      </c>
      <c r="F43" s="12">
        <v>1.48216226273576E-4</v>
      </c>
      <c r="G43" s="11">
        <v>1.6637093690590701E-2</v>
      </c>
      <c r="H43" s="12">
        <v>3.4909414562567802E-3</v>
      </c>
      <c r="I43" s="11">
        <v>1.4434342119151801E-2</v>
      </c>
      <c r="J43" s="12">
        <v>2.0143497632902998E-3</v>
      </c>
      <c r="K43" s="46">
        <v>3.1071435809742601E-2</v>
      </c>
      <c r="L43" s="12">
        <v>4.3618938013637899E-3</v>
      </c>
    </row>
    <row r="44" spans="2:12" ht="15.75" thickBot="1" x14ac:dyDescent="0.3">
      <c r="B44" s="30" t="s">
        <v>8</v>
      </c>
      <c r="C44" s="13">
        <v>5.1283056683453102E-3</v>
      </c>
      <c r="D44" s="14">
        <v>3.3744824880309001E-4</v>
      </c>
      <c r="E44" s="13">
        <v>6.5877672663720698E-3</v>
      </c>
      <c r="F44" s="14">
        <v>3.9788388455998599E-4</v>
      </c>
      <c r="G44" s="13">
        <v>1.6260473485904901E-2</v>
      </c>
      <c r="H44" s="14">
        <v>4.2138419126703398E-3</v>
      </c>
      <c r="I44" s="13">
        <v>1.5944374850475999E-2</v>
      </c>
      <c r="J44" s="14">
        <v>3.57021008185572E-3</v>
      </c>
      <c r="K44" s="47">
        <v>3.2204848336380897E-2</v>
      </c>
      <c r="L44" s="14">
        <v>6.1882174217019401E-3</v>
      </c>
    </row>
    <row r="45" spans="2:12" ht="15.75" thickBot="1" x14ac:dyDescent="0.3">
      <c r="C45" s="7"/>
    </row>
    <row r="46" spans="2:12" ht="15.75" thickBot="1" x14ac:dyDescent="0.3">
      <c r="B46" s="60" t="s">
        <v>58</v>
      </c>
      <c r="C46" s="15">
        <f>SUM(C40:C44)*1000/5</f>
        <v>5.158894717092708</v>
      </c>
      <c r="D46" s="16">
        <f t="shared" ref="D46:L46" si="10">SUM(D40:D44)*1000/5</f>
        <v>0.10278152457709674</v>
      </c>
      <c r="E46" s="15">
        <f t="shared" si="10"/>
        <v>6.574945678797981</v>
      </c>
      <c r="F46" s="16">
        <f t="shared" si="10"/>
        <v>0.17557809481862757</v>
      </c>
      <c r="G46" s="15">
        <f t="shared" si="10"/>
        <v>16.742295060645539</v>
      </c>
      <c r="H46" s="16">
        <f t="shared" si="10"/>
        <v>4.471291132749136</v>
      </c>
      <c r="I46" s="15">
        <f t="shared" si="10"/>
        <v>14.814039731273141</v>
      </c>
      <c r="J46" s="16">
        <f t="shared" si="10"/>
        <v>2.8446662988353721</v>
      </c>
      <c r="K46" s="15">
        <f t="shared" si="10"/>
        <v>31.556334791918744</v>
      </c>
      <c r="L46" s="16">
        <f t="shared" si="10"/>
        <v>6.2671072107785033</v>
      </c>
    </row>
    <row r="47" spans="2:12" ht="15.75" thickBot="1" x14ac:dyDescent="0.3"/>
    <row r="48" spans="2:12" ht="15.75" thickBot="1" x14ac:dyDescent="0.3">
      <c r="B48" s="1" t="s">
        <v>23</v>
      </c>
      <c r="C48" s="54" t="str">
        <f>C3</f>
        <v>Ra (Mean)</v>
      </c>
      <c r="D48" s="55" t="str">
        <f t="shared" ref="D48:L48" si="11">D3</f>
        <v>Ra (Std)</v>
      </c>
      <c r="E48" s="54" t="str">
        <f t="shared" si="11"/>
        <v>Rq (Mean)</v>
      </c>
      <c r="F48" s="55" t="str">
        <f t="shared" si="11"/>
        <v>Rq (Std)</v>
      </c>
      <c r="G48" s="54" t="str">
        <f t="shared" si="11"/>
        <v>Rp (Mean)</v>
      </c>
      <c r="H48" s="55" t="str">
        <f t="shared" si="11"/>
        <v>Rp (Std)</v>
      </c>
      <c r="I48" s="54" t="str">
        <f t="shared" si="11"/>
        <v xml:space="preserve">Rv (Mean) </v>
      </c>
      <c r="J48" s="55" t="str">
        <f t="shared" si="11"/>
        <v>Rv (Std)</v>
      </c>
      <c r="K48" s="54" t="str">
        <f t="shared" si="11"/>
        <v>Rt (Mean)</v>
      </c>
      <c r="L48" s="55" t="str">
        <f t="shared" si="11"/>
        <v>Rt (Std)</v>
      </c>
    </row>
    <row r="49" spans="2:12" x14ac:dyDescent="0.25">
      <c r="B49" s="32" t="s">
        <v>4</v>
      </c>
      <c r="C49" s="49">
        <v>5.3011035574955304E-3</v>
      </c>
      <c r="D49" s="50">
        <v>3.1950025191149199E-5</v>
      </c>
      <c r="E49" s="49">
        <v>6.7211006196575204E-3</v>
      </c>
      <c r="F49" s="50">
        <v>1.2338852571849401E-4</v>
      </c>
      <c r="G49" s="49">
        <v>2.0448620598496801E-2</v>
      </c>
      <c r="H49" s="50">
        <v>4.7952721116138602E-3</v>
      </c>
      <c r="I49" s="49">
        <v>1.62559573460553E-2</v>
      </c>
      <c r="J49" s="50">
        <v>2.2837660783181801E-3</v>
      </c>
      <c r="K49" s="51">
        <v>3.6704577944552202E-2</v>
      </c>
      <c r="L49" s="50">
        <v>6.22419545866591E-3</v>
      </c>
    </row>
    <row r="50" spans="2:12" x14ac:dyDescent="0.25">
      <c r="B50" s="33" t="s">
        <v>5</v>
      </c>
      <c r="C50" s="11">
        <v>5.3215279019387402E-3</v>
      </c>
      <c r="D50" s="12">
        <v>3.8356777847258499E-6</v>
      </c>
      <c r="E50" s="11">
        <v>6.7403877468890996E-3</v>
      </c>
      <c r="F50" s="12">
        <v>5.5452615328291897E-5</v>
      </c>
      <c r="G50" s="11">
        <v>1.9927390983044298E-2</v>
      </c>
      <c r="H50" s="12">
        <v>4.7202725642134001E-3</v>
      </c>
      <c r="I50" s="11">
        <v>1.50446108870874E-2</v>
      </c>
      <c r="J50" s="12">
        <v>2.0522376999188002E-3</v>
      </c>
      <c r="K50" s="46">
        <v>3.4972001870131698E-2</v>
      </c>
      <c r="L50" s="12">
        <v>6.2849301463369202E-3</v>
      </c>
    </row>
    <row r="51" spans="2:12" x14ac:dyDescent="0.25">
      <c r="B51" s="33" t="s">
        <v>6</v>
      </c>
      <c r="C51" s="11">
        <v>5.3909902801254801E-3</v>
      </c>
      <c r="D51" s="12">
        <v>1.9315049701919E-5</v>
      </c>
      <c r="E51" s="11">
        <v>6.8237691626523997E-3</v>
      </c>
      <c r="F51" s="12">
        <v>2.3418918296923201E-4</v>
      </c>
      <c r="G51" s="11">
        <v>1.9267569571755499E-2</v>
      </c>
      <c r="H51" s="12">
        <v>4.4005080882685002E-3</v>
      </c>
      <c r="I51" s="11">
        <v>1.65947173194133E-2</v>
      </c>
      <c r="J51" s="12">
        <v>3.3831035320587301E-3</v>
      </c>
      <c r="K51" s="46">
        <v>3.5862286891168903E-2</v>
      </c>
      <c r="L51" s="12">
        <v>7.4648363983090497E-3</v>
      </c>
    </row>
    <row r="52" spans="2:12" x14ac:dyDescent="0.25">
      <c r="B52" s="33" t="s">
        <v>7</v>
      </c>
      <c r="C52" s="11">
        <v>5.41031337659428E-3</v>
      </c>
      <c r="D52" s="12">
        <v>1.86045322199881E-4</v>
      </c>
      <c r="E52" s="11">
        <v>6.9167643538881399E-3</v>
      </c>
      <c r="F52" s="12">
        <v>2.13190910127637E-4</v>
      </c>
      <c r="G52" s="11">
        <v>1.87521323193434E-2</v>
      </c>
      <c r="H52" s="12">
        <v>5.4595900705217198E-3</v>
      </c>
      <c r="I52" s="11">
        <v>1.50869954866349E-2</v>
      </c>
      <c r="J52" s="12">
        <v>2.9607896282308802E-3</v>
      </c>
      <c r="K52" s="46">
        <v>3.3839127805978399E-2</v>
      </c>
      <c r="L52" s="12">
        <v>8.1235260537990302E-3</v>
      </c>
    </row>
    <row r="53" spans="2:12" ht="15.75" thickBot="1" x14ac:dyDescent="0.3">
      <c r="B53" s="34" t="s">
        <v>8</v>
      </c>
      <c r="C53" s="13">
        <v>5.2638932544878201E-3</v>
      </c>
      <c r="D53" s="14">
        <v>3.7438998763965998E-4</v>
      </c>
      <c r="E53" s="13">
        <v>6.7813684354825496E-3</v>
      </c>
      <c r="F53" s="14">
        <v>4.4776659976639101E-4</v>
      </c>
      <c r="G53" s="13">
        <v>1.87308738495559E-2</v>
      </c>
      <c r="H53" s="14">
        <v>3.0393452554257501E-3</v>
      </c>
      <c r="I53" s="13">
        <v>1.6044542325479E-2</v>
      </c>
      <c r="J53" s="14">
        <v>4.2703872294029598E-3</v>
      </c>
      <c r="K53" s="47">
        <v>3.47754161750349E-2</v>
      </c>
      <c r="L53" s="14">
        <v>6.4559391121129499E-3</v>
      </c>
    </row>
    <row r="54" spans="2:12" ht="15.75" thickBot="1" x14ac:dyDescent="0.3">
      <c r="C54" s="7"/>
    </row>
    <row r="55" spans="2:12" ht="15.75" thickBot="1" x14ac:dyDescent="0.3">
      <c r="B55" s="31" t="s">
        <v>59</v>
      </c>
      <c r="C55" s="15">
        <f>SUM(C49:C53)*1000/5</f>
        <v>5.3375656741283706</v>
      </c>
      <c r="D55" s="16">
        <f t="shared" ref="D55:L55" si="12">SUM(D49:D53)*1000/5</f>
        <v>0.12310721250346701</v>
      </c>
      <c r="E55" s="15">
        <f t="shared" si="12"/>
        <v>6.7966780637139426</v>
      </c>
      <c r="F55" s="16">
        <f t="shared" si="12"/>
        <v>0.21479756678200917</v>
      </c>
      <c r="G55" s="15">
        <f t="shared" si="12"/>
        <v>19.425317464439178</v>
      </c>
      <c r="H55" s="16">
        <f t="shared" si="12"/>
        <v>4.4829976180086462</v>
      </c>
      <c r="I55" s="15">
        <f t="shared" si="12"/>
        <v>15.80536467293398</v>
      </c>
      <c r="J55" s="16">
        <f t="shared" si="12"/>
        <v>2.9900568335859097</v>
      </c>
      <c r="K55" s="48">
        <f t="shared" si="12"/>
        <v>35.230682137373222</v>
      </c>
      <c r="L55" s="16">
        <f t="shared" si="12"/>
        <v>6.9106854338447716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40"/>
  <sheetViews>
    <sheetView zoomScale="55" zoomScaleNormal="55" workbookViewId="0">
      <selection activeCell="F12" sqref="F12"/>
    </sheetView>
  </sheetViews>
  <sheetFormatPr baseColWidth="10" defaultRowHeight="15" x14ac:dyDescent="0.25"/>
  <cols>
    <col min="2" max="2" width="7.7109375" customWidth="1"/>
    <col min="3" max="3" width="9.7109375" customWidth="1"/>
    <col min="4" max="4" width="37.85546875" customWidth="1"/>
    <col min="5" max="5" width="15.7109375" bestFit="1" customWidth="1"/>
    <col min="6" max="6" width="10.28515625" customWidth="1"/>
    <col min="7" max="7" width="22.5703125" bestFit="1" customWidth="1"/>
  </cols>
  <sheetData>
    <row r="3" spans="3:8" x14ac:dyDescent="0.25">
      <c r="C3" s="281" t="s">
        <v>125</v>
      </c>
      <c r="D3" s="281" t="s">
        <v>124</v>
      </c>
      <c r="E3" s="281" t="s">
        <v>123</v>
      </c>
      <c r="F3" s="281" t="s">
        <v>122</v>
      </c>
      <c r="G3" s="281" t="s">
        <v>121</v>
      </c>
      <c r="H3" s="81"/>
    </row>
    <row r="4" spans="3:8" x14ac:dyDescent="0.25">
      <c r="C4" s="276">
        <v>1</v>
      </c>
      <c r="D4" s="272" t="s">
        <v>119</v>
      </c>
      <c r="E4" s="274">
        <v>43872</v>
      </c>
      <c r="F4" s="275">
        <f>SUM(F5:F7)</f>
        <v>35</v>
      </c>
      <c r="G4" s="274">
        <f>E4+F4</f>
        <v>43907</v>
      </c>
      <c r="H4" s="81"/>
    </row>
    <row r="5" spans="3:8" x14ac:dyDescent="0.25">
      <c r="C5" s="276">
        <v>2</v>
      </c>
      <c r="D5" s="279" t="s">
        <v>118</v>
      </c>
      <c r="E5" s="277">
        <f>E4</f>
        <v>43872</v>
      </c>
      <c r="F5" s="278">
        <v>7</v>
      </c>
      <c r="G5" s="277">
        <f>E5+F5</f>
        <v>43879</v>
      </c>
      <c r="H5" s="81"/>
    </row>
    <row r="6" spans="3:8" x14ac:dyDescent="0.25">
      <c r="C6" s="276">
        <v>3</v>
      </c>
      <c r="D6" s="279" t="s">
        <v>117</v>
      </c>
      <c r="E6" s="277">
        <f>G5</f>
        <v>43879</v>
      </c>
      <c r="F6" s="278">
        <v>11</v>
      </c>
      <c r="G6" s="277">
        <f>E6+F6</f>
        <v>43890</v>
      </c>
      <c r="H6" s="81"/>
    </row>
    <row r="7" spans="3:8" x14ac:dyDescent="0.25">
      <c r="C7" s="276">
        <v>4</v>
      </c>
      <c r="D7" s="279" t="s">
        <v>116</v>
      </c>
      <c r="E7" s="277">
        <f>G6</f>
        <v>43890</v>
      </c>
      <c r="F7" s="278">
        <v>17</v>
      </c>
      <c r="G7" s="277">
        <f>E7+F7</f>
        <v>43907</v>
      </c>
      <c r="H7" s="81"/>
    </row>
    <row r="8" spans="3:8" x14ac:dyDescent="0.25">
      <c r="C8" s="276">
        <v>5</v>
      </c>
      <c r="D8" s="272" t="s">
        <v>115</v>
      </c>
      <c r="E8" s="274">
        <f>G7</f>
        <v>43907</v>
      </c>
      <c r="F8" s="275">
        <v>12</v>
      </c>
      <c r="G8" s="274">
        <f>E8+F8</f>
        <v>43919</v>
      </c>
      <c r="H8" s="81"/>
    </row>
    <row r="9" spans="3:8" x14ac:dyDescent="0.25">
      <c r="C9" s="276">
        <v>6</v>
      </c>
      <c r="D9" s="280" t="s">
        <v>114</v>
      </c>
      <c r="E9" s="274">
        <f>G8</f>
        <v>43919</v>
      </c>
      <c r="F9" s="275">
        <v>14</v>
      </c>
      <c r="G9" s="274">
        <f>E9+F9</f>
        <v>43933</v>
      </c>
      <c r="H9" s="81"/>
    </row>
    <row r="10" spans="3:8" x14ac:dyDescent="0.25">
      <c r="C10" s="276">
        <v>7</v>
      </c>
      <c r="D10" s="272" t="s">
        <v>113</v>
      </c>
      <c r="E10" s="274">
        <f>G9</f>
        <v>43933</v>
      </c>
      <c r="F10" s="275">
        <f>F11+F12</f>
        <v>42</v>
      </c>
      <c r="G10" s="274">
        <f>E10+F10</f>
        <v>43975</v>
      </c>
      <c r="H10" s="81"/>
    </row>
    <row r="11" spans="3:8" x14ac:dyDescent="0.25">
      <c r="C11" s="276">
        <v>8</v>
      </c>
      <c r="D11" s="279" t="s">
        <v>112</v>
      </c>
      <c r="E11" s="277">
        <f>E10</f>
        <v>43933</v>
      </c>
      <c r="F11" s="278">
        <v>25</v>
      </c>
      <c r="G11" s="277">
        <f>E11+F11</f>
        <v>43958</v>
      </c>
      <c r="H11" s="81"/>
    </row>
    <row r="12" spans="3:8" x14ac:dyDescent="0.25">
      <c r="C12" s="276">
        <v>9</v>
      </c>
      <c r="D12" s="279" t="s">
        <v>111</v>
      </c>
      <c r="E12" s="277">
        <f>G11</f>
        <v>43958</v>
      </c>
      <c r="F12" s="278">
        <v>17</v>
      </c>
      <c r="G12" s="277">
        <f>E12+F12</f>
        <v>43975</v>
      </c>
      <c r="H12" s="81"/>
    </row>
    <row r="13" spans="3:8" x14ac:dyDescent="0.25">
      <c r="C13" s="276">
        <v>10</v>
      </c>
      <c r="D13" s="280" t="s">
        <v>110</v>
      </c>
      <c r="E13" s="274">
        <f>G12</f>
        <v>43975</v>
      </c>
      <c r="F13" s="275">
        <f>F14+F15+F16</f>
        <v>53</v>
      </c>
      <c r="G13" s="274">
        <f>E13+F13</f>
        <v>44028</v>
      </c>
      <c r="H13" s="81"/>
    </row>
    <row r="14" spans="3:8" x14ac:dyDescent="0.25">
      <c r="C14" s="276">
        <v>11</v>
      </c>
      <c r="D14" s="279" t="s">
        <v>109</v>
      </c>
      <c r="E14" s="277">
        <f>E13</f>
        <v>43975</v>
      </c>
      <c r="F14" s="278">
        <v>17</v>
      </c>
      <c r="G14" s="277">
        <f>E14+F14</f>
        <v>43992</v>
      </c>
      <c r="H14" s="81"/>
    </row>
    <row r="15" spans="3:8" x14ac:dyDescent="0.25">
      <c r="C15" s="276">
        <v>12</v>
      </c>
      <c r="D15" s="279" t="s">
        <v>108</v>
      </c>
      <c r="E15" s="277">
        <f>G14</f>
        <v>43992</v>
      </c>
      <c r="F15" s="278">
        <v>21</v>
      </c>
      <c r="G15" s="277">
        <f>E15+F15</f>
        <v>44013</v>
      </c>
      <c r="H15" s="81"/>
    </row>
    <row r="16" spans="3:8" x14ac:dyDescent="0.25">
      <c r="C16" s="276">
        <v>13</v>
      </c>
      <c r="D16" s="279" t="s">
        <v>120</v>
      </c>
      <c r="E16" s="277">
        <f>G15</f>
        <v>44013</v>
      </c>
      <c r="F16" s="278">
        <v>15</v>
      </c>
      <c r="G16" s="277">
        <f>E16+F16</f>
        <v>44028</v>
      </c>
      <c r="H16" s="81"/>
    </row>
    <row r="17" spans="3:8" x14ac:dyDescent="0.25">
      <c r="C17" s="276">
        <v>14</v>
      </c>
      <c r="D17" s="272" t="s">
        <v>106</v>
      </c>
      <c r="E17" s="274">
        <f>G16</f>
        <v>44028</v>
      </c>
      <c r="F17" s="275">
        <f>F18</f>
        <v>21</v>
      </c>
      <c r="G17" s="274">
        <f>E17+F17</f>
        <v>44049</v>
      </c>
      <c r="H17" s="81"/>
    </row>
    <row r="18" spans="3:8" x14ac:dyDescent="0.25">
      <c r="C18" s="276">
        <v>15</v>
      </c>
      <c r="D18" s="272" t="s">
        <v>104</v>
      </c>
      <c r="E18" s="274">
        <f>G17</f>
        <v>44049</v>
      </c>
      <c r="F18" s="275">
        <v>21</v>
      </c>
      <c r="G18" s="274">
        <f>E18+F18</f>
        <v>44070</v>
      </c>
      <c r="H18" s="81"/>
    </row>
    <row r="19" spans="3:8" x14ac:dyDescent="0.25">
      <c r="H19" s="81"/>
    </row>
    <row r="20" spans="3:8" x14ac:dyDescent="0.25">
      <c r="H20" s="81"/>
    </row>
    <row r="21" spans="3:8" x14ac:dyDescent="0.25">
      <c r="E21" s="174"/>
      <c r="G21" s="174"/>
    </row>
    <row r="22" spans="3:8" x14ac:dyDescent="0.25">
      <c r="E22" s="174">
        <v>43872</v>
      </c>
      <c r="G22" s="174">
        <v>44074</v>
      </c>
    </row>
    <row r="25" spans="3:8" x14ac:dyDescent="0.25">
      <c r="D25" s="272" t="s">
        <v>119</v>
      </c>
    </row>
    <row r="26" spans="3:8" x14ac:dyDescent="0.25">
      <c r="D26" s="187" t="s">
        <v>118</v>
      </c>
    </row>
    <row r="27" spans="3:8" x14ac:dyDescent="0.25">
      <c r="D27" s="187" t="s">
        <v>117</v>
      </c>
    </row>
    <row r="28" spans="3:8" x14ac:dyDescent="0.25">
      <c r="D28" s="187" t="s">
        <v>116</v>
      </c>
    </row>
    <row r="29" spans="3:8" x14ac:dyDescent="0.25">
      <c r="D29" s="272" t="s">
        <v>115</v>
      </c>
    </row>
    <row r="30" spans="3:8" x14ac:dyDescent="0.25">
      <c r="D30" s="187" t="s">
        <v>114</v>
      </c>
    </row>
    <row r="31" spans="3:8" x14ac:dyDescent="0.25">
      <c r="D31" s="272" t="s">
        <v>113</v>
      </c>
    </row>
    <row r="32" spans="3:8" x14ac:dyDescent="0.25">
      <c r="D32" s="187" t="s">
        <v>112</v>
      </c>
    </row>
    <row r="33" spans="4:4" x14ac:dyDescent="0.25">
      <c r="D33" s="187" t="s">
        <v>111</v>
      </c>
    </row>
    <row r="34" spans="4:4" x14ac:dyDescent="0.25">
      <c r="D34" s="273" t="s">
        <v>110</v>
      </c>
    </row>
    <row r="35" spans="4:4" x14ac:dyDescent="0.25">
      <c r="D35" s="187" t="s">
        <v>109</v>
      </c>
    </row>
    <row r="36" spans="4:4" x14ac:dyDescent="0.25">
      <c r="D36" s="187" t="s">
        <v>108</v>
      </c>
    </row>
    <row r="37" spans="4:4" x14ac:dyDescent="0.25">
      <c r="D37" s="187" t="s">
        <v>107</v>
      </c>
    </row>
    <row r="38" spans="4:4" x14ac:dyDescent="0.25">
      <c r="D38" s="272" t="s">
        <v>106</v>
      </c>
    </row>
    <row r="39" spans="4:4" x14ac:dyDescent="0.25">
      <c r="D39" s="187" t="s">
        <v>105</v>
      </c>
    </row>
    <row r="40" spans="4:4" x14ac:dyDescent="0.25">
      <c r="D40" s="272" t="s">
        <v>104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5"/>
  <sheetViews>
    <sheetView showGridLines="0" zoomScale="85" zoomScaleNormal="85" workbookViewId="0">
      <selection activeCell="C55" activeCellId="5" sqref="C10:L10 C19:L19 C28:L28 C37:L37 C46:L46 C55:L55"/>
    </sheetView>
  </sheetViews>
  <sheetFormatPr baseColWidth="10" defaultColWidth="9.140625" defaultRowHeight="15" x14ac:dyDescent="0.25"/>
  <cols>
    <col min="2" max="2" width="28.5703125" bestFit="1" customWidth="1"/>
    <col min="3" max="3" width="11.5703125" bestFit="1" customWidth="1"/>
    <col min="4" max="12" width="10.5703125" bestFit="1" customWidth="1"/>
    <col min="15" max="15" width="27.140625" bestFit="1" customWidth="1"/>
    <col min="16" max="16" width="10.140625" bestFit="1" customWidth="1"/>
    <col min="17" max="17" width="7.85546875" bestFit="1" customWidth="1"/>
    <col min="18" max="18" width="10.28515625" bestFit="1" customWidth="1"/>
    <col min="19" max="19" width="8" bestFit="1" customWidth="1"/>
    <col min="20" max="20" width="10.28515625" bestFit="1" customWidth="1"/>
    <col min="21" max="21" width="8" bestFit="1" customWidth="1"/>
    <col min="22" max="22" width="10.5703125" bestFit="1" customWidth="1"/>
    <col min="23" max="23" width="7.85546875" bestFit="1" customWidth="1"/>
    <col min="24" max="24" width="9.85546875" bestFit="1" customWidth="1"/>
    <col min="25" max="25" width="7.5703125" bestFit="1" customWidth="1"/>
  </cols>
  <sheetData>
    <row r="2" spans="2:25" ht="15.75" thickBot="1" x14ac:dyDescent="0.3"/>
    <row r="3" spans="2:25" ht="15.75" thickBot="1" x14ac:dyDescent="0.3">
      <c r="B3" s="1" t="s">
        <v>33</v>
      </c>
      <c r="C3" s="5" t="s">
        <v>0</v>
      </c>
      <c r="D3" s="6" t="s">
        <v>1</v>
      </c>
      <c r="E3" s="40" t="s">
        <v>2</v>
      </c>
      <c r="F3" s="35" t="s">
        <v>3</v>
      </c>
      <c r="G3" s="5" t="s">
        <v>15</v>
      </c>
      <c r="H3" s="6" t="s">
        <v>16</v>
      </c>
      <c r="I3" s="40" t="s">
        <v>19</v>
      </c>
      <c r="J3" s="35" t="s">
        <v>18</v>
      </c>
      <c r="K3" s="44" t="s">
        <v>20</v>
      </c>
      <c r="L3" s="6" t="s">
        <v>17</v>
      </c>
      <c r="O3" s="1" t="s">
        <v>33</v>
      </c>
      <c r="P3" s="5" t="s">
        <v>0</v>
      </c>
      <c r="Q3" s="6" t="s">
        <v>1</v>
      </c>
      <c r="R3" s="40" t="s">
        <v>2</v>
      </c>
      <c r="S3" s="35" t="s">
        <v>3</v>
      </c>
      <c r="T3" s="5" t="s">
        <v>15</v>
      </c>
      <c r="U3" s="6" t="s">
        <v>16</v>
      </c>
      <c r="V3" s="40" t="s">
        <v>19</v>
      </c>
      <c r="W3" s="35" t="s">
        <v>18</v>
      </c>
      <c r="X3" s="44" t="s">
        <v>20</v>
      </c>
      <c r="Y3" s="6" t="s">
        <v>17</v>
      </c>
    </row>
    <row r="4" spans="2:25" x14ac:dyDescent="0.25">
      <c r="B4" s="2" t="s">
        <v>4</v>
      </c>
      <c r="C4" s="9">
        <v>3.6259700000000001E-3</v>
      </c>
      <c r="D4" s="10">
        <v>5.3149999999999996E-4</v>
      </c>
      <c r="E4" s="41">
        <v>4.5916999999999998E-3</v>
      </c>
      <c r="F4" s="36">
        <v>6.6600000000000003E-4</v>
      </c>
      <c r="G4" s="9">
        <v>0.01</v>
      </c>
      <c r="H4" s="10">
        <v>3.31E-3</v>
      </c>
      <c r="I4" s="41">
        <v>9.0272600000000005E-3</v>
      </c>
      <c r="J4" s="36">
        <v>2.7929999999999999E-3</v>
      </c>
      <c r="K4" s="45">
        <v>1.9037999999999999E-2</v>
      </c>
      <c r="L4" s="10">
        <v>5.2599999999999999E-3</v>
      </c>
      <c r="O4" s="2" t="s">
        <v>4</v>
      </c>
      <c r="P4" s="141">
        <v>3.6259700000000001E-3</v>
      </c>
      <c r="Q4" s="142">
        <v>5.3149999999999996E-4</v>
      </c>
      <c r="R4" s="143">
        <v>4.5916999999999998E-3</v>
      </c>
      <c r="S4" s="144">
        <v>6.6600000000000003E-4</v>
      </c>
      <c r="T4" s="141">
        <v>0.01</v>
      </c>
      <c r="U4" s="142">
        <v>3.31E-3</v>
      </c>
      <c r="V4" s="143">
        <v>9.0272600000000005E-3</v>
      </c>
      <c r="W4" s="144">
        <v>2.7929999999999999E-3</v>
      </c>
      <c r="X4" s="145">
        <v>1.9037999999999999E-2</v>
      </c>
      <c r="Y4" s="142">
        <v>5.2599999999999999E-3</v>
      </c>
    </row>
    <row r="5" spans="2:25" x14ac:dyDescent="0.25">
      <c r="B5" s="3" t="s">
        <v>5</v>
      </c>
      <c r="C5" s="102">
        <v>3.6306978999999999E-3</v>
      </c>
      <c r="D5" s="103">
        <v>5.7050000000000004E-4</v>
      </c>
      <c r="E5" s="104">
        <v>4.5950000000000001E-3</v>
      </c>
      <c r="F5" s="105">
        <v>7.5509999999999998E-4</v>
      </c>
      <c r="G5" s="102">
        <v>1.005E-2</v>
      </c>
      <c r="H5" s="103">
        <v>3.3024E-3</v>
      </c>
      <c r="I5" s="104">
        <v>8.8880000000000001E-3</v>
      </c>
      <c r="J5" s="105">
        <v>2.6979999999999999E-3</v>
      </c>
      <c r="K5" s="106">
        <v>1.8942199999999999E-2</v>
      </c>
      <c r="L5" s="103">
        <v>5.1646000000000001E-3</v>
      </c>
      <c r="O5" s="3" t="s">
        <v>5</v>
      </c>
      <c r="P5" s="146">
        <v>3.6306978999999999E-3</v>
      </c>
      <c r="Q5" s="147">
        <v>5.7050000000000004E-4</v>
      </c>
      <c r="R5" s="148">
        <v>4.5950000000000001E-3</v>
      </c>
      <c r="S5" s="149">
        <v>7.5509999999999998E-4</v>
      </c>
      <c r="T5" s="146">
        <v>1.005E-2</v>
      </c>
      <c r="U5" s="147">
        <v>3.3024E-3</v>
      </c>
      <c r="V5" s="148">
        <v>8.8880000000000001E-3</v>
      </c>
      <c r="W5" s="149">
        <v>2.6979999999999999E-3</v>
      </c>
      <c r="X5" s="150">
        <v>1.8942199999999999E-2</v>
      </c>
      <c r="Y5" s="147">
        <v>5.1646000000000001E-3</v>
      </c>
    </row>
    <row r="6" spans="2:25" x14ac:dyDescent="0.25">
      <c r="B6" s="3" t="s">
        <v>6</v>
      </c>
      <c r="C6" s="107">
        <v>3.7299999999999998E-3</v>
      </c>
      <c r="D6" s="108">
        <v>5.8259999999999996E-4</v>
      </c>
      <c r="E6" s="109">
        <v>4.705E-3</v>
      </c>
      <c r="F6" s="110">
        <v>7.7410000000000001E-4</v>
      </c>
      <c r="G6" s="107">
        <v>1.0227999999999999E-2</v>
      </c>
      <c r="H6" s="108">
        <v>3.6587999999999998E-3</v>
      </c>
      <c r="I6" s="109">
        <v>9.2540000000000001E-3</v>
      </c>
      <c r="J6" s="110">
        <v>2.611E-3</v>
      </c>
      <c r="K6" s="111">
        <v>1.9480000000000001E-2</v>
      </c>
      <c r="L6" s="108">
        <v>5.2500000000000003E-3</v>
      </c>
      <c r="O6" s="3" t="s">
        <v>6</v>
      </c>
      <c r="P6" s="151">
        <v>3.7299999999999998E-3</v>
      </c>
      <c r="Q6" s="152">
        <v>5.8259999999999996E-4</v>
      </c>
      <c r="R6" s="153">
        <v>4.705E-3</v>
      </c>
      <c r="S6" s="154">
        <v>7.7410000000000001E-4</v>
      </c>
      <c r="T6" s="151">
        <v>1.0227999999999999E-2</v>
      </c>
      <c r="U6" s="152">
        <v>3.6587999999999998E-3</v>
      </c>
      <c r="V6" s="153">
        <v>9.2540000000000001E-3</v>
      </c>
      <c r="W6" s="154">
        <v>2.611E-3</v>
      </c>
      <c r="X6" s="155">
        <v>1.9480000000000001E-2</v>
      </c>
      <c r="Y6" s="152">
        <v>5.2500000000000003E-3</v>
      </c>
    </row>
    <row r="7" spans="2:25" x14ac:dyDescent="0.25">
      <c r="B7" s="3" t="s">
        <v>7</v>
      </c>
      <c r="C7" s="107">
        <v>3.7137400000000001E-3</v>
      </c>
      <c r="D7" s="108">
        <v>5.2559999999999998E-4</v>
      </c>
      <c r="E7" s="109">
        <v>4.6849999999999999E-3</v>
      </c>
      <c r="F7" s="110">
        <v>6.69E-4</v>
      </c>
      <c r="G7" s="107">
        <v>1.0279999999999999E-2</v>
      </c>
      <c r="H7" s="108">
        <v>3.1830000000000001E-3</v>
      </c>
      <c r="I7" s="109">
        <v>9.2680000000000002E-3</v>
      </c>
      <c r="J7" s="110">
        <v>2.4177000000000001E-3</v>
      </c>
      <c r="K7" s="111">
        <v>1.9546999999999998E-2</v>
      </c>
      <c r="L7" s="108">
        <v>4.7720000000000002E-3</v>
      </c>
      <c r="O7" s="3" t="s">
        <v>7</v>
      </c>
      <c r="P7" s="151">
        <v>3.7137400000000001E-3</v>
      </c>
      <c r="Q7" s="152">
        <v>5.2559999999999998E-4</v>
      </c>
      <c r="R7" s="153">
        <v>4.6849999999999999E-3</v>
      </c>
      <c r="S7" s="154">
        <v>6.69E-4</v>
      </c>
      <c r="T7" s="151">
        <v>1.0279999999999999E-2</v>
      </c>
      <c r="U7" s="152">
        <v>3.1830000000000001E-3</v>
      </c>
      <c r="V7" s="153">
        <v>9.2680000000000002E-3</v>
      </c>
      <c r="W7" s="154">
        <v>2.4177000000000001E-3</v>
      </c>
      <c r="X7" s="155">
        <v>1.9546999999999998E-2</v>
      </c>
      <c r="Y7" s="152">
        <v>4.7720000000000002E-3</v>
      </c>
    </row>
    <row r="8" spans="2:25" ht="15.75" thickBot="1" x14ac:dyDescent="0.3">
      <c r="B8" s="4" t="s">
        <v>8</v>
      </c>
      <c r="C8" s="112">
        <v>3.7151599999999999E-3</v>
      </c>
      <c r="D8" s="113">
        <v>5.3949599999999999E-4</v>
      </c>
      <c r="E8" s="114">
        <v>4.6932500000000004E-3</v>
      </c>
      <c r="F8" s="115">
        <v>6.4919999999999995E-4</v>
      </c>
      <c r="G8" s="112">
        <v>0.01</v>
      </c>
      <c r="H8" s="113">
        <v>2.8484299999999999E-3</v>
      </c>
      <c r="I8" s="114">
        <v>9.2433900000000006E-3</v>
      </c>
      <c r="J8" s="115">
        <v>3.1440000000000001E-3</v>
      </c>
      <c r="K8" s="116">
        <v>1.9282199999999999E-2</v>
      </c>
      <c r="L8" s="113">
        <v>4.9800000000000001E-3</v>
      </c>
      <c r="O8" s="4" t="s">
        <v>8</v>
      </c>
      <c r="P8" s="156">
        <v>3.7151599999999999E-3</v>
      </c>
      <c r="Q8" s="157">
        <v>5.3949599999999999E-4</v>
      </c>
      <c r="R8" s="158">
        <v>4.6932500000000004E-3</v>
      </c>
      <c r="S8" s="159">
        <v>6.4919999999999995E-4</v>
      </c>
      <c r="T8" s="156">
        <v>0.01</v>
      </c>
      <c r="U8" s="157">
        <v>2.8484299999999999E-3</v>
      </c>
      <c r="V8" s="158">
        <v>9.2433900000000006E-3</v>
      </c>
      <c r="W8" s="159">
        <v>3.1440000000000001E-3</v>
      </c>
      <c r="X8" s="160">
        <v>1.9282199999999999E-2</v>
      </c>
      <c r="Y8" s="157">
        <v>4.9800000000000001E-3</v>
      </c>
    </row>
    <row r="9" spans="2:25" ht="15.75" thickBot="1" x14ac:dyDescent="0.3">
      <c r="C9" s="7"/>
    </row>
    <row r="10" spans="2:25" ht="15.75" thickBot="1" x14ac:dyDescent="0.3">
      <c r="B10" s="8" t="s">
        <v>10</v>
      </c>
      <c r="C10" s="15">
        <f t="shared" ref="C10:L10" si="0">SUM(C4:C8)*1000/5</f>
        <v>3.6831135799999997</v>
      </c>
      <c r="D10" s="16">
        <f t="shared" si="0"/>
        <v>0.54993919999999996</v>
      </c>
      <c r="E10" s="15">
        <f t="shared" si="0"/>
        <v>4.6539900000000003</v>
      </c>
      <c r="F10" s="16">
        <f t="shared" si="0"/>
        <v>0.70267999999999997</v>
      </c>
      <c r="G10" s="15">
        <f t="shared" si="0"/>
        <v>10.111599999999999</v>
      </c>
      <c r="H10" s="39">
        <f t="shared" si="0"/>
        <v>3.2605259999999996</v>
      </c>
      <c r="I10" s="15">
        <f t="shared" si="0"/>
        <v>9.1361299999999996</v>
      </c>
      <c r="J10" s="39">
        <f t="shared" si="0"/>
        <v>2.7327400000000002</v>
      </c>
      <c r="K10" s="15">
        <f t="shared" si="0"/>
        <v>19.25788</v>
      </c>
      <c r="L10" s="16">
        <f t="shared" si="0"/>
        <v>5.0853200000000003</v>
      </c>
    </row>
    <row r="11" spans="2:25" ht="15.75" thickBot="1" x14ac:dyDescent="0.3"/>
    <row r="12" spans="2:25" ht="15.75" thickBot="1" x14ac:dyDescent="0.3">
      <c r="B12" s="117" t="s">
        <v>36</v>
      </c>
      <c r="C12" s="52" t="str">
        <f t="shared" ref="C12:L12" si="1">C3</f>
        <v>Ra (Mean)</v>
      </c>
      <c r="D12" s="53" t="str">
        <f t="shared" si="1"/>
        <v>Ra (Std)</v>
      </c>
      <c r="E12" s="52" t="str">
        <f t="shared" si="1"/>
        <v>Rq (Mean)</v>
      </c>
      <c r="F12" s="53" t="str">
        <f t="shared" si="1"/>
        <v>Rq (Std)</v>
      </c>
      <c r="G12" s="52" t="str">
        <f t="shared" si="1"/>
        <v>Rp (Mean)</v>
      </c>
      <c r="H12" s="53" t="str">
        <f t="shared" si="1"/>
        <v>Rp (Std)</v>
      </c>
      <c r="I12" s="52" t="str">
        <f t="shared" si="1"/>
        <v xml:space="preserve">Rv (Mean) </v>
      </c>
      <c r="J12" s="53" t="str">
        <f t="shared" si="1"/>
        <v>Rv (Std)</v>
      </c>
      <c r="K12" s="52" t="str">
        <f t="shared" si="1"/>
        <v>Rt (Mean)</v>
      </c>
      <c r="L12" s="53" t="str">
        <f t="shared" si="1"/>
        <v>Rt (Std)</v>
      </c>
    </row>
    <row r="13" spans="2:25" x14ac:dyDescent="0.25">
      <c r="B13" s="17" t="s">
        <v>4</v>
      </c>
      <c r="C13" s="49">
        <v>3.9312983003201001E-3</v>
      </c>
      <c r="D13" s="50">
        <v>5.2426273890944996E-4</v>
      </c>
      <c r="E13" s="49">
        <v>4.9721604449042799E-3</v>
      </c>
      <c r="F13" s="50">
        <v>6.6708159238954695E-4</v>
      </c>
      <c r="G13" s="49">
        <v>1.13464335433919E-2</v>
      </c>
      <c r="H13" s="50">
        <v>3.5675607375568099E-3</v>
      </c>
      <c r="I13" s="49">
        <v>1.00840406789795E-2</v>
      </c>
      <c r="J13" s="50">
        <v>2.8048603153265602E-3</v>
      </c>
      <c r="K13" s="51">
        <v>2.1430474222371501E-2</v>
      </c>
      <c r="L13" s="50">
        <v>5.41530325695688E-3</v>
      </c>
    </row>
    <row r="14" spans="2:25" x14ac:dyDescent="0.25">
      <c r="B14" s="18" t="s">
        <v>5</v>
      </c>
      <c r="C14" s="11">
        <v>3.9522854506177096E-3</v>
      </c>
      <c r="D14" s="12">
        <v>5.1831893938492004E-4</v>
      </c>
      <c r="E14" s="11">
        <v>5.0024416339835096E-3</v>
      </c>
      <c r="F14" s="12">
        <v>7.0119503688799E-4</v>
      </c>
      <c r="G14" s="11">
        <v>1.12674913091596E-2</v>
      </c>
      <c r="H14" s="12">
        <v>3.5104999618813799E-3</v>
      </c>
      <c r="I14" s="11">
        <v>9.9611217920821393E-3</v>
      </c>
      <c r="J14" s="12">
        <v>2.83904342614627E-3</v>
      </c>
      <c r="K14" s="46">
        <v>2.12286131012418E-2</v>
      </c>
      <c r="L14" s="12">
        <v>5.2854670644250801E-3</v>
      </c>
    </row>
    <row r="15" spans="2:25" x14ac:dyDescent="0.25">
      <c r="B15" s="18" t="s">
        <v>6</v>
      </c>
      <c r="C15" s="11">
        <v>4.0512575343940697E-3</v>
      </c>
      <c r="D15" s="12">
        <v>6.43705873413303E-4</v>
      </c>
      <c r="E15" s="11">
        <v>5.1117396532883996E-3</v>
      </c>
      <c r="F15" s="12">
        <v>8.4366681440887505E-4</v>
      </c>
      <c r="G15" s="11">
        <v>1.16185988242671E-2</v>
      </c>
      <c r="H15" s="12">
        <v>3.9539462529565696E-3</v>
      </c>
      <c r="I15" s="11">
        <v>1.0285248529016199E-2</v>
      </c>
      <c r="J15" s="12">
        <v>2.7758507091467199E-3</v>
      </c>
      <c r="K15" s="46">
        <v>2.19038473532834E-2</v>
      </c>
      <c r="L15" s="12">
        <v>5.7769366762576496E-3</v>
      </c>
    </row>
    <row r="16" spans="2:25" x14ac:dyDescent="0.25">
      <c r="B16" s="18" t="s">
        <v>7</v>
      </c>
      <c r="C16" s="11">
        <v>4.0277829911043103E-3</v>
      </c>
      <c r="D16" s="12">
        <v>4.6717221661622698E-4</v>
      </c>
      <c r="E16" s="11">
        <v>5.1176895746412703E-3</v>
      </c>
      <c r="F16" s="12">
        <v>6.2467039855360605E-4</v>
      </c>
      <c r="G16" s="11">
        <v>1.1398870251829601E-2</v>
      </c>
      <c r="H16" s="12">
        <v>3.4290783235628899E-3</v>
      </c>
      <c r="I16" s="11">
        <v>1.0371399642805401E-2</v>
      </c>
      <c r="J16" s="12">
        <v>2.6590496132472999E-3</v>
      </c>
      <c r="K16" s="46">
        <v>2.1770269894635E-2</v>
      </c>
      <c r="L16" s="12">
        <v>5.2827357772258299E-3</v>
      </c>
    </row>
    <row r="17" spans="2:12" ht="15.75" thickBot="1" x14ac:dyDescent="0.3">
      <c r="B17" s="19" t="s">
        <v>8</v>
      </c>
      <c r="C17" s="13">
        <v>4.0567884369943803E-3</v>
      </c>
      <c r="D17" s="14">
        <v>4.9556128962504405E-4</v>
      </c>
      <c r="E17" s="13">
        <v>5.1315555744146004E-3</v>
      </c>
      <c r="F17" s="14">
        <v>6.4169447385059597E-4</v>
      </c>
      <c r="G17" s="13">
        <v>1.15133976534702E-2</v>
      </c>
      <c r="H17" s="14">
        <v>3.2426550708367099E-3</v>
      </c>
      <c r="I17" s="13">
        <v>1.0353626994460199E-2</v>
      </c>
      <c r="J17" s="14">
        <v>3.22406187140845E-3</v>
      </c>
      <c r="K17" s="47">
        <v>2.1867024647930399E-2</v>
      </c>
      <c r="L17" s="14">
        <v>5.3230039240319401E-3</v>
      </c>
    </row>
    <row r="18" spans="2:12" ht="15.75" thickBot="1" x14ac:dyDescent="0.3">
      <c r="C18" s="7"/>
    </row>
    <row r="19" spans="2:12" ht="15.75" thickBot="1" x14ac:dyDescent="0.3">
      <c r="B19" s="20" t="s">
        <v>9</v>
      </c>
      <c r="C19" s="15">
        <f t="shared" ref="C19:L19" si="2">SUM(C13:C17)*1000/5</f>
        <v>4.0038825426861138</v>
      </c>
      <c r="D19" s="16">
        <f t="shared" si="2"/>
        <v>0.52980421158978874</v>
      </c>
      <c r="E19" s="48">
        <f t="shared" si="2"/>
        <v>5.0671173762464123</v>
      </c>
      <c r="F19" s="39">
        <f t="shared" si="2"/>
        <v>0.69566166321812273</v>
      </c>
      <c r="G19" s="15">
        <f t="shared" si="2"/>
        <v>11.428958316423682</v>
      </c>
      <c r="H19" s="16">
        <f t="shared" si="2"/>
        <v>3.5407480693588718</v>
      </c>
      <c r="I19" s="15">
        <f t="shared" si="2"/>
        <v>10.211087527468688</v>
      </c>
      <c r="J19" s="64">
        <f t="shared" si="2"/>
        <v>2.8605731870550599</v>
      </c>
      <c r="K19" s="48">
        <f t="shared" si="2"/>
        <v>21.64004584389242</v>
      </c>
      <c r="L19" s="48">
        <f t="shared" si="2"/>
        <v>5.4166893397794764</v>
      </c>
    </row>
    <row r="20" spans="2:12" ht="15.75" thickBot="1" x14ac:dyDescent="0.3"/>
    <row r="21" spans="2:12" ht="15.75" thickBot="1" x14ac:dyDescent="0.3">
      <c r="B21" s="117" t="s">
        <v>35</v>
      </c>
      <c r="C21" s="61" t="str">
        <f t="shared" ref="C21:L21" si="3">C3</f>
        <v>Ra (Mean)</v>
      </c>
      <c r="D21" s="62" t="str">
        <f t="shared" si="3"/>
        <v>Ra (Std)</v>
      </c>
      <c r="E21" s="61" t="str">
        <f t="shared" si="3"/>
        <v>Rq (Mean)</v>
      </c>
      <c r="F21" s="62" t="str">
        <f t="shared" si="3"/>
        <v>Rq (Std)</v>
      </c>
      <c r="G21" s="61" t="str">
        <f t="shared" si="3"/>
        <v>Rp (Mean)</v>
      </c>
      <c r="H21" s="62" t="str">
        <f t="shared" si="3"/>
        <v>Rp (Std)</v>
      </c>
      <c r="I21" s="61" t="str">
        <f t="shared" si="3"/>
        <v xml:space="preserve">Rv (Mean) </v>
      </c>
      <c r="J21" s="62" t="str">
        <f t="shared" si="3"/>
        <v>Rv (Std)</v>
      </c>
      <c r="K21" s="61" t="str">
        <f t="shared" si="3"/>
        <v>Rt (Mean)</v>
      </c>
      <c r="L21" s="62" t="str">
        <f t="shared" si="3"/>
        <v>Rt (Std)</v>
      </c>
    </row>
    <row r="22" spans="2:12" x14ac:dyDescent="0.25">
      <c r="B22" s="22" t="s">
        <v>4</v>
      </c>
      <c r="C22" s="49">
        <v>4.4702022741629098E-3</v>
      </c>
      <c r="D22" s="50">
        <v>6.8149765956155098E-4</v>
      </c>
      <c r="E22" s="49">
        <v>5.62540619759849E-3</v>
      </c>
      <c r="F22" s="50">
        <v>8.3409117239087601E-4</v>
      </c>
      <c r="G22" s="49">
        <v>1.3985031364294E-2</v>
      </c>
      <c r="H22" s="50">
        <v>3.9681353132151797E-3</v>
      </c>
      <c r="I22" s="49">
        <v>1.21916744765394E-2</v>
      </c>
      <c r="J22" s="50">
        <v>2.8678664835735598E-3</v>
      </c>
      <c r="K22" s="51">
        <v>2.6176705840833502E-2</v>
      </c>
      <c r="L22" s="50">
        <v>5.4845163586673901E-3</v>
      </c>
    </row>
    <row r="23" spans="2:12" x14ac:dyDescent="0.25">
      <c r="B23" s="23" t="s">
        <v>5</v>
      </c>
      <c r="C23" s="11">
        <v>4.4912782894176396E-3</v>
      </c>
      <c r="D23" s="12">
        <v>7.8031380470626997E-4</v>
      </c>
      <c r="E23" s="11">
        <v>5.6494542218112603E-3</v>
      </c>
      <c r="F23" s="12">
        <v>9.4737598527649795E-4</v>
      </c>
      <c r="G23" s="11">
        <v>1.40058581037345E-2</v>
      </c>
      <c r="H23" s="12">
        <v>4.1674948038701101E-3</v>
      </c>
      <c r="I23" s="11">
        <v>1.1703990862498801E-2</v>
      </c>
      <c r="J23" s="12">
        <v>2.95633706945629E-3</v>
      </c>
      <c r="K23" s="46">
        <v>2.5709848966233399E-2</v>
      </c>
      <c r="L23" s="12">
        <v>5.7388593763258696E-3</v>
      </c>
    </row>
    <row r="24" spans="2:12" x14ac:dyDescent="0.25">
      <c r="B24" s="23" t="s">
        <v>6</v>
      </c>
      <c r="C24" s="11">
        <v>4.5569036069771302E-3</v>
      </c>
      <c r="D24" s="12">
        <v>6.8392616109598297E-4</v>
      </c>
      <c r="E24" s="11">
        <v>5.77437429127119E-3</v>
      </c>
      <c r="F24" s="12">
        <v>9.1128149120793501E-4</v>
      </c>
      <c r="G24" s="11">
        <v>1.40396411726658E-2</v>
      </c>
      <c r="H24" s="12">
        <v>4.4652908147944101E-3</v>
      </c>
      <c r="I24" s="11">
        <v>1.25440586634438E-2</v>
      </c>
      <c r="J24" s="12">
        <v>3.1740899818835499E-3</v>
      </c>
      <c r="K24" s="46">
        <v>2.6583699836109701E-2</v>
      </c>
      <c r="L24" s="12">
        <v>6.5023377856857504E-3</v>
      </c>
    </row>
    <row r="25" spans="2:12" x14ac:dyDescent="0.25">
      <c r="B25" s="23" t="s">
        <v>7</v>
      </c>
      <c r="C25" s="11">
        <v>4.5384290895209402E-3</v>
      </c>
      <c r="D25" s="12">
        <v>5.1695979916974004E-4</v>
      </c>
      <c r="E25" s="11">
        <v>5.7763492483808004E-3</v>
      </c>
      <c r="F25" s="12">
        <v>6.8455427975262003E-4</v>
      </c>
      <c r="G25" s="11">
        <v>1.40259792014741E-2</v>
      </c>
      <c r="H25" s="12">
        <v>4.2108028042378296E-3</v>
      </c>
      <c r="I25" s="11">
        <v>1.2447922824693499E-2</v>
      </c>
      <c r="J25" s="12">
        <v>2.5815555391385E-3</v>
      </c>
      <c r="K25" s="46">
        <v>2.64739020261677E-2</v>
      </c>
      <c r="L25" s="12">
        <v>5.9764495683700498E-3</v>
      </c>
    </row>
    <row r="26" spans="2:12" ht="15.75" thickBot="1" x14ac:dyDescent="0.3">
      <c r="B26" s="24" t="s">
        <v>8</v>
      </c>
      <c r="C26" s="13">
        <v>4.56378486373044E-3</v>
      </c>
      <c r="D26" s="14">
        <v>4.19906169671831E-4</v>
      </c>
      <c r="E26" s="13">
        <v>5.8088180857947501E-3</v>
      </c>
      <c r="F26" s="14">
        <v>5.3106833195858995E-4</v>
      </c>
      <c r="G26" s="13">
        <v>1.3759962523665001E-2</v>
      </c>
      <c r="H26" s="14">
        <v>3.6022786626793099E-3</v>
      </c>
      <c r="I26" s="13">
        <v>1.25880577749579E-2</v>
      </c>
      <c r="J26" s="14">
        <v>3.5688532666006902E-3</v>
      </c>
      <c r="K26" s="47">
        <v>2.63480202986229E-2</v>
      </c>
      <c r="L26" s="14">
        <v>5.96795256297699E-3</v>
      </c>
    </row>
    <row r="27" spans="2:12" ht="15.75" thickBot="1" x14ac:dyDescent="0.3">
      <c r="C27" s="7"/>
    </row>
    <row r="28" spans="2:12" ht="15.75" thickBot="1" x14ac:dyDescent="0.3">
      <c r="B28" s="63" t="s">
        <v>11</v>
      </c>
      <c r="C28" s="15">
        <f t="shared" ref="C28:L28" si="4">SUM(C22:C26)*1000/5</f>
        <v>4.5241196247618118</v>
      </c>
      <c r="D28" s="16">
        <f t="shared" si="4"/>
        <v>0.61652071884107507</v>
      </c>
      <c r="E28" s="15">
        <f t="shared" si="4"/>
        <v>5.726880408971299</v>
      </c>
      <c r="F28" s="16">
        <f t="shared" si="4"/>
        <v>0.78167425211730368</v>
      </c>
      <c r="G28" s="15">
        <f t="shared" si="4"/>
        <v>13.96329447316668</v>
      </c>
      <c r="H28" s="16">
        <f t="shared" si="4"/>
        <v>4.082800479759368</v>
      </c>
      <c r="I28" s="15">
        <f t="shared" si="4"/>
        <v>12.295140920426681</v>
      </c>
      <c r="J28" s="16">
        <f t="shared" si="4"/>
        <v>3.0297404681305178</v>
      </c>
      <c r="K28" s="15">
        <f t="shared" si="4"/>
        <v>26.258435393593437</v>
      </c>
      <c r="L28" s="16">
        <f t="shared" si="4"/>
        <v>5.93402313040521</v>
      </c>
    </row>
    <row r="29" spans="2:12" ht="15.75" thickBot="1" x14ac:dyDescent="0.3"/>
    <row r="30" spans="2:12" ht="15.75" thickBot="1" x14ac:dyDescent="0.3">
      <c r="B30" s="117" t="s">
        <v>34</v>
      </c>
      <c r="C30" s="56" t="str">
        <f t="shared" ref="C30:L30" si="5">C3</f>
        <v>Ra (Mean)</v>
      </c>
      <c r="D30" s="57" t="str">
        <f t="shared" si="5"/>
        <v>Ra (Std)</v>
      </c>
      <c r="E30" s="56" t="str">
        <f t="shared" si="5"/>
        <v>Rq (Mean)</v>
      </c>
      <c r="F30" s="57" t="str">
        <f t="shared" si="5"/>
        <v>Rq (Std)</v>
      </c>
      <c r="G30" s="56" t="str">
        <f t="shared" si="5"/>
        <v>Rp (Mean)</v>
      </c>
      <c r="H30" s="57" t="str">
        <f t="shared" si="5"/>
        <v>Rp (Std)</v>
      </c>
      <c r="I30" s="56" t="str">
        <f t="shared" si="5"/>
        <v xml:space="preserve">Rv (Mean) </v>
      </c>
      <c r="J30" s="57" t="str">
        <f t="shared" si="5"/>
        <v>Rv (Std)</v>
      </c>
      <c r="K30" s="56" t="str">
        <f t="shared" si="5"/>
        <v>Rt (Mean)</v>
      </c>
      <c r="L30" s="57" t="str">
        <f t="shared" si="5"/>
        <v>Rt (Std)</v>
      </c>
    </row>
    <row r="31" spans="2:12" x14ac:dyDescent="0.25">
      <c r="B31" s="25" t="s">
        <v>4</v>
      </c>
      <c r="C31" s="49">
        <v>4.8284094626017101E-3</v>
      </c>
      <c r="D31" s="50">
        <v>5.8213584926423295E-4</v>
      </c>
      <c r="E31" s="49">
        <v>6.0907530005881502E-3</v>
      </c>
      <c r="F31" s="50">
        <v>7.0393330720535795E-4</v>
      </c>
      <c r="G31" s="49">
        <v>1.5729969800781E-2</v>
      </c>
      <c r="H31" s="50">
        <v>4.5935660879123002E-3</v>
      </c>
      <c r="I31" s="49">
        <v>1.3448161720767999E-2</v>
      </c>
      <c r="J31" s="50">
        <v>2.6698585725872799E-3</v>
      </c>
      <c r="K31" s="51">
        <v>2.9178131521549001E-2</v>
      </c>
      <c r="L31" s="50">
        <v>6.0908907239460601E-3</v>
      </c>
    </row>
    <row r="32" spans="2:12" x14ac:dyDescent="0.25">
      <c r="B32" s="26" t="s">
        <v>5</v>
      </c>
      <c r="C32" s="11">
        <v>4.8963845858581399E-3</v>
      </c>
      <c r="D32" s="12">
        <v>5.8200123819673996E-4</v>
      </c>
      <c r="E32" s="11">
        <v>6.18837613653315E-3</v>
      </c>
      <c r="F32" s="12">
        <v>7.2479875296118604E-4</v>
      </c>
      <c r="G32" s="11">
        <v>1.57499147976548E-2</v>
      </c>
      <c r="H32" s="12">
        <v>4.4890032455621003E-3</v>
      </c>
      <c r="I32" s="11">
        <v>1.34384126249952E-2</v>
      </c>
      <c r="J32" s="12">
        <v>2.8167364920298199E-3</v>
      </c>
      <c r="K32" s="46">
        <v>2.9188327422649998E-2</v>
      </c>
      <c r="L32" s="12">
        <v>5.97788720956132E-3</v>
      </c>
    </row>
    <row r="33" spans="2:12" x14ac:dyDescent="0.25">
      <c r="B33" s="26" t="s">
        <v>6</v>
      </c>
      <c r="C33" s="11">
        <v>4.89220355776289E-3</v>
      </c>
      <c r="D33" s="12">
        <v>5.2176625527534601E-4</v>
      </c>
      <c r="E33" s="11">
        <v>6.1920670109115103E-3</v>
      </c>
      <c r="F33" s="12">
        <v>7.1815121253453304E-4</v>
      </c>
      <c r="G33" s="11">
        <v>1.5804671489801601E-2</v>
      </c>
      <c r="H33" s="12">
        <v>4.6252466638170798E-3</v>
      </c>
      <c r="I33" s="11">
        <v>1.36874721260832E-2</v>
      </c>
      <c r="J33" s="12">
        <v>3.2187396024022301E-3</v>
      </c>
      <c r="K33" s="46">
        <v>2.9492143615884901E-2</v>
      </c>
      <c r="L33" s="12">
        <v>6.8001580776166203E-3</v>
      </c>
    </row>
    <row r="34" spans="2:12" x14ac:dyDescent="0.25">
      <c r="B34" s="26" t="s">
        <v>7</v>
      </c>
      <c r="C34" s="11">
        <v>4.92402525286039E-3</v>
      </c>
      <c r="D34" s="12">
        <v>4.0358603380410502E-4</v>
      </c>
      <c r="E34" s="11">
        <v>6.2962473904466599E-3</v>
      </c>
      <c r="F34" s="12">
        <v>5.0638298879057198E-4</v>
      </c>
      <c r="G34" s="11">
        <v>1.5740861780762502E-2</v>
      </c>
      <c r="H34" s="12">
        <v>4.4686721574990398E-3</v>
      </c>
      <c r="I34" s="11">
        <v>1.3940950824214799E-2</v>
      </c>
      <c r="J34" s="12">
        <v>3.0177186398906201E-3</v>
      </c>
      <c r="K34" s="46">
        <v>2.9681812604977299E-2</v>
      </c>
      <c r="L34" s="12">
        <v>6.4711500348488904E-3</v>
      </c>
    </row>
    <row r="35" spans="2:12" ht="15.75" thickBot="1" x14ac:dyDescent="0.3">
      <c r="B35" s="27" t="s">
        <v>8</v>
      </c>
      <c r="C35" s="13">
        <v>4.8966221169045596E-3</v>
      </c>
      <c r="D35" s="14">
        <v>4.1186057882130599E-4</v>
      </c>
      <c r="E35" s="13">
        <v>6.2500088090736601E-3</v>
      </c>
      <c r="F35" s="14">
        <v>5.38450964536779E-4</v>
      </c>
      <c r="G35" s="13">
        <v>1.5809074398713398E-2</v>
      </c>
      <c r="H35" s="14">
        <v>3.6513483352853498E-3</v>
      </c>
      <c r="I35" s="13">
        <v>1.40119171796992E-2</v>
      </c>
      <c r="J35" s="14">
        <v>3.58421974007672E-3</v>
      </c>
      <c r="K35" s="47">
        <v>2.9820991578412601E-2</v>
      </c>
      <c r="L35" s="14">
        <v>5.4333126459627998E-3</v>
      </c>
    </row>
    <row r="36" spans="2:12" ht="15.75" thickBot="1" x14ac:dyDescent="0.3">
      <c r="C36" s="7"/>
    </row>
    <row r="37" spans="2:12" ht="15.75" thickBot="1" x14ac:dyDescent="0.3">
      <c r="B37" s="21" t="s">
        <v>12</v>
      </c>
      <c r="C37" s="15">
        <f t="shared" ref="C37:L37" si="6">SUM(C31:C35)*1000/5</f>
        <v>4.8875289951975374</v>
      </c>
      <c r="D37" s="16">
        <f t="shared" si="6"/>
        <v>0.50026999107234593</v>
      </c>
      <c r="E37" s="15">
        <f t="shared" si="6"/>
        <v>6.2034904695106254</v>
      </c>
      <c r="F37" s="16">
        <f t="shared" si="6"/>
        <v>0.63834344520568564</v>
      </c>
      <c r="G37" s="15">
        <f t="shared" si="6"/>
        <v>15.766898453542661</v>
      </c>
      <c r="H37" s="16">
        <f t="shared" si="6"/>
        <v>4.3655672980151738</v>
      </c>
      <c r="I37" s="15">
        <f t="shared" si="6"/>
        <v>13.705382895152079</v>
      </c>
      <c r="J37" s="16">
        <f t="shared" si="6"/>
        <v>3.0614546093973343</v>
      </c>
      <c r="K37" s="15">
        <f t="shared" si="6"/>
        <v>29.472281348694764</v>
      </c>
      <c r="L37" s="16">
        <f t="shared" si="6"/>
        <v>6.1546797383871379</v>
      </c>
    </row>
    <row r="38" spans="2:12" ht="15.75" thickBot="1" x14ac:dyDescent="0.3"/>
    <row r="39" spans="2:12" ht="15.75" thickBot="1" x14ac:dyDescent="0.3">
      <c r="B39" s="117" t="s">
        <v>37</v>
      </c>
      <c r="C39" s="58" t="str">
        <f t="shared" ref="C39:L39" si="7">C3</f>
        <v>Ra (Mean)</v>
      </c>
      <c r="D39" s="59" t="str">
        <f t="shared" si="7"/>
        <v>Ra (Std)</v>
      </c>
      <c r="E39" s="58" t="str">
        <f t="shared" si="7"/>
        <v>Rq (Mean)</v>
      </c>
      <c r="F39" s="59" t="str">
        <f t="shared" si="7"/>
        <v>Rq (Std)</v>
      </c>
      <c r="G39" s="58" t="str">
        <f t="shared" si="7"/>
        <v>Rp (Mean)</v>
      </c>
      <c r="H39" s="59" t="str">
        <f t="shared" si="7"/>
        <v>Rp (Std)</v>
      </c>
      <c r="I39" s="58" t="str">
        <f t="shared" si="7"/>
        <v xml:space="preserve">Rv (Mean) </v>
      </c>
      <c r="J39" s="59" t="str">
        <f t="shared" si="7"/>
        <v>Rv (Std)</v>
      </c>
      <c r="K39" s="58" t="str">
        <f t="shared" si="7"/>
        <v>Rt (Mean)</v>
      </c>
      <c r="L39" s="59" t="str">
        <f t="shared" si="7"/>
        <v>Rt (Std)</v>
      </c>
    </row>
    <row r="40" spans="2:12" x14ac:dyDescent="0.25">
      <c r="B40" s="28" t="s">
        <v>4</v>
      </c>
      <c r="C40" s="49">
        <v>5.1015849536987998E-3</v>
      </c>
      <c r="D40" s="50">
        <v>4.3745171465202999E-4</v>
      </c>
      <c r="E40" s="49">
        <v>6.4486051030511801E-3</v>
      </c>
      <c r="F40" s="50">
        <v>5.2410145030637901E-4</v>
      </c>
      <c r="G40" s="49">
        <v>1.6841596252723998E-2</v>
      </c>
      <c r="H40" s="50">
        <v>4.4217280171664304E-3</v>
      </c>
      <c r="I40" s="49">
        <v>1.4258759754817701E-2</v>
      </c>
      <c r="J40" s="50">
        <v>2.8441437570181E-3</v>
      </c>
      <c r="K40" s="51">
        <v>3.1100356007541699E-2</v>
      </c>
      <c r="L40" s="50">
        <v>6.2748443138157398E-3</v>
      </c>
    </row>
    <row r="41" spans="2:12" x14ac:dyDescent="0.25">
      <c r="B41" s="29" t="s">
        <v>5</v>
      </c>
      <c r="C41" s="11">
        <v>5.1401970180689196E-3</v>
      </c>
      <c r="D41" s="12">
        <v>4.3300386412209999E-4</v>
      </c>
      <c r="E41" s="11">
        <v>6.51123165959888E-3</v>
      </c>
      <c r="F41" s="12">
        <v>5.2219488303218104E-4</v>
      </c>
      <c r="G41" s="11">
        <v>1.6935069667670399E-2</v>
      </c>
      <c r="H41" s="12">
        <v>4.7286556818949398E-3</v>
      </c>
      <c r="I41" s="11">
        <v>1.41747017624352E-2</v>
      </c>
      <c r="J41" s="12">
        <v>2.9130063503853602E-3</v>
      </c>
      <c r="K41" s="46">
        <v>3.1109771430105699E-2</v>
      </c>
      <c r="L41" s="12">
        <v>6.1289185567372402E-3</v>
      </c>
    </row>
    <row r="42" spans="2:12" x14ac:dyDescent="0.25">
      <c r="B42" s="29" t="s">
        <v>6</v>
      </c>
      <c r="C42" s="11">
        <v>5.1285605226006796E-3</v>
      </c>
      <c r="D42" s="12">
        <v>6.6006393727011602E-4</v>
      </c>
      <c r="E42" s="11">
        <v>6.4481073136274198E-3</v>
      </c>
      <c r="F42" s="12">
        <v>9.0077491635233301E-4</v>
      </c>
      <c r="G42" s="11">
        <v>1.7576474330092899E-2</v>
      </c>
      <c r="H42" s="12">
        <v>4.2683204078099298E-3</v>
      </c>
      <c r="I42" s="11">
        <v>1.44907333287692E-2</v>
      </c>
      <c r="J42" s="12">
        <v>3.0783133078098601E-3</v>
      </c>
      <c r="K42" s="46">
        <v>3.2067207658862097E-2</v>
      </c>
      <c r="L42" s="12">
        <v>6.6263302105913999E-3</v>
      </c>
    </row>
    <row r="43" spans="2:12" x14ac:dyDescent="0.25">
      <c r="B43" s="29" t="s">
        <v>7</v>
      </c>
      <c r="C43" s="11">
        <v>5.14926325267693E-3</v>
      </c>
      <c r="D43" s="12">
        <v>5.06580664639078E-4</v>
      </c>
      <c r="E43" s="11">
        <v>6.5710265656232598E-3</v>
      </c>
      <c r="F43" s="12">
        <v>6.4484798652206395E-4</v>
      </c>
      <c r="G43" s="11">
        <v>1.6953972089294202E-2</v>
      </c>
      <c r="H43" s="12">
        <v>4.8824265754103197E-3</v>
      </c>
      <c r="I43" s="11">
        <v>1.48759770467974E-2</v>
      </c>
      <c r="J43" s="12">
        <v>3.2232264277803901E-3</v>
      </c>
      <c r="K43" s="46">
        <v>3.1829949136091697E-2</v>
      </c>
      <c r="L43" s="12">
        <v>6.7119273784521797E-3</v>
      </c>
    </row>
    <row r="44" spans="2:12" ht="15.75" thickBot="1" x14ac:dyDescent="0.3">
      <c r="B44" s="30" t="s">
        <v>8</v>
      </c>
      <c r="C44" s="13">
        <v>5.0960653411146898E-3</v>
      </c>
      <c r="D44" s="14">
        <v>4.7972984268011799E-4</v>
      </c>
      <c r="E44" s="13">
        <v>6.5223702462392803E-3</v>
      </c>
      <c r="F44" s="14">
        <v>6.1323686866468204E-4</v>
      </c>
      <c r="G44" s="13">
        <v>1.6724672485312599E-2</v>
      </c>
      <c r="H44" s="14">
        <v>3.8722336706973099E-3</v>
      </c>
      <c r="I44" s="13">
        <v>1.50247561947139E-2</v>
      </c>
      <c r="J44" s="14">
        <v>3.4846857849713401E-3</v>
      </c>
      <c r="K44" s="47">
        <v>3.1749428680026497E-2</v>
      </c>
      <c r="L44" s="14">
        <v>5.7649994448392E-3</v>
      </c>
    </row>
    <row r="45" spans="2:12" ht="15.75" thickBot="1" x14ac:dyDescent="0.3">
      <c r="C45" s="7"/>
    </row>
    <row r="46" spans="2:12" ht="15.75" thickBot="1" x14ac:dyDescent="0.3">
      <c r="B46" s="60" t="s">
        <v>13</v>
      </c>
      <c r="C46" s="15">
        <f t="shared" ref="C46:L46" si="8">SUM(C40:C44)*1000/5</f>
        <v>5.1231342176320034</v>
      </c>
      <c r="D46" s="16">
        <f t="shared" si="8"/>
        <v>0.50336600467268844</v>
      </c>
      <c r="E46" s="15">
        <f t="shared" si="8"/>
        <v>6.500268177628004</v>
      </c>
      <c r="F46" s="16">
        <f t="shared" si="8"/>
        <v>0.64103122097552778</v>
      </c>
      <c r="G46" s="15">
        <f t="shared" si="8"/>
        <v>17.006356965018821</v>
      </c>
      <c r="H46" s="16">
        <f t="shared" si="8"/>
        <v>4.4346728705957856</v>
      </c>
      <c r="I46" s="15">
        <f t="shared" si="8"/>
        <v>14.564985617506679</v>
      </c>
      <c r="J46" s="16">
        <f t="shared" si="8"/>
        <v>3.1086751255930101</v>
      </c>
      <c r="K46" s="15">
        <f t="shared" si="8"/>
        <v>31.571342582525535</v>
      </c>
      <c r="L46" s="16">
        <f t="shared" si="8"/>
        <v>6.3014039808871516</v>
      </c>
    </row>
    <row r="47" spans="2:12" ht="15.75" thickBot="1" x14ac:dyDescent="0.3"/>
    <row r="48" spans="2:12" ht="15.75" thickBot="1" x14ac:dyDescent="0.3">
      <c r="B48" s="117" t="s">
        <v>38</v>
      </c>
      <c r="C48" s="54" t="str">
        <f t="shared" ref="C48:L48" si="9">C3</f>
        <v>Ra (Mean)</v>
      </c>
      <c r="D48" s="55" t="str">
        <f t="shared" si="9"/>
        <v>Ra (Std)</v>
      </c>
      <c r="E48" s="54" t="str">
        <f t="shared" si="9"/>
        <v>Rq (Mean)</v>
      </c>
      <c r="F48" s="55" t="str">
        <f t="shared" si="9"/>
        <v>Rq (Std)</v>
      </c>
      <c r="G48" s="54" t="str">
        <f t="shared" si="9"/>
        <v>Rp (Mean)</v>
      </c>
      <c r="H48" s="55" t="str">
        <f t="shared" si="9"/>
        <v>Rp (Std)</v>
      </c>
      <c r="I48" s="54" t="str">
        <f t="shared" si="9"/>
        <v xml:space="preserve">Rv (Mean) </v>
      </c>
      <c r="J48" s="55" t="str">
        <f t="shared" si="9"/>
        <v>Rv (Std)</v>
      </c>
      <c r="K48" s="54" t="str">
        <f t="shared" si="9"/>
        <v>Rt (Mean)</v>
      </c>
      <c r="L48" s="55" t="str">
        <f t="shared" si="9"/>
        <v>Rt (Std)</v>
      </c>
    </row>
    <row r="49" spans="2:12" x14ac:dyDescent="0.25">
      <c r="B49" s="32" t="s">
        <v>4</v>
      </c>
      <c r="C49" s="49">
        <v>5.3482673423890003E-3</v>
      </c>
      <c r="D49" s="50">
        <v>3.4471291394679601E-4</v>
      </c>
      <c r="E49" s="49">
        <v>6.7371060487607702E-3</v>
      </c>
      <c r="F49" s="50">
        <v>3.73333912771627E-4</v>
      </c>
      <c r="G49" s="49">
        <v>1.77518775884268E-2</v>
      </c>
      <c r="H49" s="50">
        <v>4.6987889319548897E-3</v>
      </c>
      <c r="I49" s="49">
        <v>1.5104819905397599E-2</v>
      </c>
      <c r="J49" s="50">
        <v>2.6803478939353802E-3</v>
      </c>
      <c r="K49" s="51">
        <v>3.2856697493824402E-2</v>
      </c>
      <c r="L49" s="50">
        <v>6.0816289307903297E-3</v>
      </c>
    </row>
    <row r="50" spans="2:12" x14ac:dyDescent="0.25">
      <c r="B50" s="33" t="s">
        <v>5</v>
      </c>
      <c r="C50" s="11">
        <v>5.3500293493906198E-3</v>
      </c>
      <c r="D50" s="12">
        <v>4.1939774438534097E-4</v>
      </c>
      <c r="E50" s="11">
        <v>6.7364127616710203E-3</v>
      </c>
      <c r="F50" s="12">
        <v>4.4784730064031898E-4</v>
      </c>
      <c r="G50" s="11">
        <v>1.76798089617391E-2</v>
      </c>
      <c r="H50" s="12">
        <v>4.7571040160083403E-3</v>
      </c>
      <c r="I50" s="11">
        <v>1.5134149514518001E-2</v>
      </c>
      <c r="J50" s="12">
        <v>2.76013386618952E-3</v>
      </c>
      <c r="K50" s="46">
        <v>3.2813958476257198E-2</v>
      </c>
      <c r="L50" s="12">
        <v>5.7018988702178704E-3</v>
      </c>
    </row>
    <row r="51" spans="2:12" x14ac:dyDescent="0.25">
      <c r="B51" s="33" t="s">
        <v>6</v>
      </c>
      <c r="C51" s="11">
        <v>5.3290845138336098E-3</v>
      </c>
      <c r="D51" s="12">
        <v>6.2982834306799505E-4</v>
      </c>
      <c r="E51" s="11">
        <v>6.7306347385862903E-3</v>
      </c>
      <c r="F51" s="12">
        <v>8.3381189586457301E-4</v>
      </c>
      <c r="G51" s="11">
        <v>1.83868708748543E-2</v>
      </c>
      <c r="H51" s="12">
        <v>4.3820442327019401E-3</v>
      </c>
      <c r="I51" s="11">
        <v>1.52549047262536E-2</v>
      </c>
      <c r="J51" s="12">
        <v>2.89379792027941E-3</v>
      </c>
      <c r="K51" s="46">
        <v>3.3641775601108002E-2</v>
      </c>
      <c r="L51" s="12">
        <v>6.5205974695135196E-3</v>
      </c>
    </row>
    <row r="52" spans="2:12" x14ac:dyDescent="0.25">
      <c r="B52" s="33" t="s">
        <v>7</v>
      </c>
      <c r="C52" s="11">
        <v>5.4004257025586496E-3</v>
      </c>
      <c r="D52" s="12">
        <v>5.1775997973353195E-4</v>
      </c>
      <c r="E52" s="11">
        <v>6.8756295344446104E-3</v>
      </c>
      <c r="F52" s="12">
        <v>6.0187550772697004E-4</v>
      </c>
      <c r="G52" s="11">
        <v>1.8292131373695699E-2</v>
      </c>
      <c r="H52" s="12">
        <v>5.2465574459630796E-3</v>
      </c>
      <c r="I52" s="11">
        <v>1.5356049077431599E-2</v>
      </c>
      <c r="J52" s="12">
        <v>3.2252583737054199E-3</v>
      </c>
      <c r="K52" s="46">
        <v>3.3648180451127399E-2</v>
      </c>
      <c r="L52" s="12">
        <v>7.4345375401153697E-3</v>
      </c>
    </row>
    <row r="53" spans="2:12" ht="15.75" thickBot="1" x14ac:dyDescent="0.3">
      <c r="B53" s="34" t="s">
        <v>8</v>
      </c>
      <c r="C53" s="13">
        <v>5.3117179801985001E-3</v>
      </c>
      <c r="D53" s="14">
        <v>4.3751107766620102E-4</v>
      </c>
      <c r="E53" s="13">
        <v>6.7980911733462298E-3</v>
      </c>
      <c r="F53" s="14">
        <v>5.9001619632304404E-4</v>
      </c>
      <c r="G53" s="13">
        <v>1.7941627737566E-2</v>
      </c>
      <c r="H53" s="14">
        <v>4.07064830693962E-3</v>
      </c>
      <c r="I53" s="13">
        <v>1.59160524060077E-2</v>
      </c>
      <c r="J53" s="14">
        <v>3.73894718228548E-3</v>
      </c>
      <c r="K53" s="47">
        <v>3.38576801435738E-2</v>
      </c>
      <c r="L53" s="14">
        <v>6.4989273219262502E-3</v>
      </c>
    </row>
    <row r="54" spans="2:12" ht="15.75" thickBot="1" x14ac:dyDescent="0.3">
      <c r="C54" s="7"/>
    </row>
    <row r="55" spans="2:12" ht="15.75" thickBot="1" x14ac:dyDescent="0.3">
      <c r="B55" s="31" t="s">
        <v>14</v>
      </c>
      <c r="C55" s="15">
        <f t="shared" ref="C55:L55" si="10">SUM(C49:C53)*1000/5</f>
        <v>5.3479049776740757</v>
      </c>
      <c r="D55" s="16">
        <f t="shared" si="10"/>
        <v>0.46984201175997303</v>
      </c>
      <c r="E55" s="15">
        <f t="shared" si="10"/>
        <v>6.7755748513617844</v>
      </c>
      <c r="F55" s="16">
        <f t="shared" si="10"/>
        <v>0.56937696266530657</v>
      </c>
      <c r="G55" s="15">
        <f t="shared" si="10"/>
        <v>18.01046330725638</v>
      </c>
      <c r="H55" s="16">
        <f t="shared" si="10"/>
        <v>4.6310285867135743</v>
      </c>
      <c r="I55" s="15">
        <f t="shared" si="10"/>
        <v>15.353195125921697</v>
      </c>
      <c r="J55" s="16">
        <f t="shared" si="10"/>
        <v>3.0596970472790419</v>
      </c>
      <c r="K55" s="48">
        <f t="shared" si="10"/>
        <v>33.363658433178159</v>
      </c>
      <c r="L55" s="16">
        <f t="shared" si="10"/>
        <v>6.4475180265126681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85" zoomScaleNormal="85" workbookViewId="0">
      <selection activeCell="I22" sqref="I22"/>
    </sheetView>
  </sheetViews>
  <sheetFormatPr baseColWidth="10" defaultRowHeight="15" x14ac:dyDescent="0.25"/>
  <cols>
    <col min="2" max="2" width="27" bestFit="1" customWidth="1"/>
    <col min="3" max="3" width="11" bestFit="1" customWidth="1"/>
    <col min="4" max="4" width="10.5703125" bestFit="1" customWidth="1"/>
    <col min="9" max="9" width="27.85546875" bestFit="1" customWidth="1"/>
  </cols>
  <sheetData>
    <row r="2" spans="2:12" x14ac:dyDescent="0.25">
      <c r="B2" s="1"/>
      <c r="C2" s="1"/>
      <c r="D2" s="1"/>
      <c r="E2" s="1"/>
    </row>
    <row r="3" spans="2:12" x14ac:dyDescent="0.25">
      <c r="B3" s="1" t="s">
        <v>61</v>
      </c>
      <c r="C3" s="125" t="s">
        <v>0</v>
      </c>
      <c r="D3" s="125" t="s">
        <v>1</v>
      </c>
      <c r="E3" s="1"/>
      <c r="I3" s="1" t="s">
        <v>61</v>
      </c>
      <c r="J3" s="129" t="s">
        <v>20</v>
      </c>
      <c r="K3" s="129" t="s">
        <v>17</v>
      </c>
    </row>
    <row r="4" spans="2:12" x14ac:dyDescent="0.25">
      <c r="B4" s="126" t="s">
        <v>4</v>
      </c>
      <c r="C4" s="175">
        <v>3.6259700000000001</v>
      </c>
      <c r="D4" s="175">
        <v>0.53149999999999997</v>
      </c>
      <c r="E4" s="1"/>
      <c r="I4" s="126" t="s">
        <v>4</v>
      </c>
      <c r="J4" s="175">
        <v>19.038</v>
      </c>
      <c r="K4" s="175">
        <v>5.26</v>
      </c>
    </row>
    <row r="5" spans="2:12" x14ac:dyDescent="0.25">
      <c r="B5" s="126" t="s">
        <v>8</v>
      </c>
      <c r="C5" s="175">
        <v>3.71516</v>
      </c>
      <c r="D5" s="175">
        <v>0.53949599999999998</v>
      </c>
      <c r="E5" s="1"/>
      <c r="I5" s="126" t="s">
        <v>8</v>
      </c>
      <c r="J5" s="175">
        <v>19.2822</v>
      </c>
      <c r="K5" s="175">
        <v>4.9800000000000004</v>
      </c>
    </row>
    <row r="6" spans="2:12" x14ac:dyDescent="0.25">
      <c r="B6" s="1"/>
      <c r="C6" s="1"/>
      <c r="D6" s="1"/>
      <c r="E6" s="1"/>
    </row>
    <row r="7" spans="2:12" ht="15.75" thickBot="1" x14ac:dyDescent="0.3">
      <c r="B7" s="1"/>
      <c r="C7" s="1"/>
      <c r="D7" s="1"/>
      <c r="E7" s="1"/>
    </row>
    <row r="8" spans="2:12" x14ac:dyDescent="0.25">
      <c r="B8" s="1"/>
      <c r="C8" s="130" t="s">
        <v>44</v>
      </c>
      <c r="D8" s="135">
        <v>25</v>
      </c>
      <c r="E8" s="1"/>
      <c r="I8" s="1"/>
      <c r="J8" s="130" t="s">
        <v>44</v>
      </c>
      <c r="K8" s="131">
        <v>129</v>
      </c>
      <c r="L8" s="1"/>
    </row>
    <row r="9" spans="2:12" x14ac:dyDescent="0.25">
      <c r="B9" s="1"/>
      <c r="C9" s="132" t="s">
        <v>45</v>
      </c>
      <c r="D9" s="134">
        <f>C5</f>
        <v>3.71516</v>
      </c>
      <c r="E9" s="1"/>
      <c r="I9" s="1"/>
      <c r="J9" s="132" t="s">
        <v>45</v>
      </c>
      <c r="K9" s="134">
        <f>J4</f>
        <v>19.038</v>
      </c>
      <c r="L9" s="1"/>
    </row>
    <row r="10" spans="2:12" ht="15.75" thickBot="1" x14ac:dyDescent="0.3">
      <c r="B10" s="1"/>
      <c r="C10" s="133" t="s">
        <v>46</v>
      </c>
      <c r="D10" s="140">
        <f>D5</f>
        <v>0.53949599999999998</v>
      </c>
      <c r="E10" s="1"/>
      <c r="I10" s="1"/>
      <c r="J10" s="133" t="s">
        <v>46</v>
      </c>
      <c r="K10" s="140">
        <f>K4</f>
        <v>5.26</v>
      </c>
      <c r="L10" s="1"/>
    </row>
    <row r="11" spans="2:12" ht="15.75" thickBot="1" x14ac:dyDescent="0.3">
      <c r="B11" s="1"/>
      <c r="C11" s="1"/>
      <c r="D11" s="1"/>
      <c r="E11" s="1"/>
      <c r="I11" s="1"/>
      <c r="J11" s="1"/>
      <c r="K11" s="1"/>
      <c r="L11" s="1"/>
    </row>
    <row r="12" spans="2:12" ht="15.75" thickBot="1" x14ac:dyDescent="0.3">
      <c r="B12" s="1"/>
      <c r="C12" s="229" t="s">
        <v>43</v>
      </c>
      <c r="D12" s="230"/>
      <c r="E12" s="1"/>
      <c r="I12" s="1"/>
      <c r="J12" s="229" t="s">
        <v>43</v>
      </c>
      <c r="K12" s="230"/>
      <c r="L12" s="1"/>
    </row>
    <row r="13" spans="2:12" x14ac:dyDescent="0.25">
      <c r="B13" s="120" t="s">
        <v>39</v>
      </c>
      <c r="C13" s="127">
        <v>0.05</v>
      </c>
      <c r="D13" s="128">
        <v>0.95</v>
      </c>
      <c r="E13" s="1">
        <f>_xlfn.CONFIDENCE.T(C13,D10,D8)</f>
        <v>0.22269300368081466</v>
      </c>
      <c r="I13" s="120" t="s">
        <v>39</v>
      </c>
      <c r="J13" s="127">
        <v>0.05</v>
      </c>
      <c r="K13" s="128">
        <v>0.95</v>
      </c>
      <c r="L13" s="1">
        <f>_xlfn.CONFIDENCE.T(J13,K10,K8)</f>
        <v>0.91635645764946216</v>
      </c>
    </row>
    <row r="14" spans="2:12" ht="15.75" thickBot="1" x14ac:dyDescent="0.3">
      <c r="B14" s="121" t="s">
        <v>40</v>
      </c>
      <c r="C14" s="65">
        <v>0.01</v>
      </c>
      <c r="D14" s="119">
        <v>0.99</v>
      </c>
      <c r="E14" s="1">
        <f>_xlfn.CONFIDENCE.T(C14,D10,D8)</f>
        <v>0.30178753501355993</v>
      </c>
      <c r="I14" s="121" t="s">
        <v>40</v>
      </c>
      <c r="J14" s="65">
        <v>0.01</v>
      </c>
      <c r="K14" s="119">
        <v>0.99</v>
      </c>
      <c r="L14" s="1">
        <f>_xlfn.CONFIDENCE.T(J14,K10,K8)</f>
        <v>1.2109518000597539</v>
      </c>
    </row>
    <row r="15" spans="2:12" x14ac:dyDescent="0.25">
      <c r="B15" s="122" t="s">
        <v>41</v>
      </c>
      <c r="C15" s="136">
        <f>D9-E13</f>
        <v>3.4924669963191852</v>
      </c>
      <c r="D15" s="137">
        <f>D9+E13</f>
        <v>3.9378530036808148</v>
      </c>
      <c r="E15" s="1"/>
      <c r="I15" s="122" t="s">
        <v>41</v>
      </c>
      <c r="J15" s="136">
        <f>K9-L13</f>
        <v>18.121643542350537</v>
      </c>
      <c r="K15" s="137">
        <f>K9+L13</f>
        <v>19.954356457649464</v>
      </c>
      <c r="L15" s="1"/>
    </row>
    <row r="16" spans="2:12" ht="15.75" thickBot="1" x14ac:dyDescent="0.3">
      <c r="B16" s="123" t="s">
        <v>42</v>
      </c>
      <c r="C16" s="138">
        <f>D9-E14</f>
        <v>3.4133724649864403</v>
      </c>
      <c r="D16" s="139">
        <f>D9+E14</f>
        <v>4.0169475350135597</v>
      </c>
      <c r="E16" s="1"/>
      <c r="I16" s="123" t="s">
        <v>42</v>
      </c>
      <c r="J16" s="138">
        <f>K9-L14</f>
        <v>17.827048199940247</v>
      </c>
      <c r="K16" s="139">
        <f>K9+L14</f>
        <v>20.248951800059753</v>
      </c>
      <c r="L16" s="1"/>
    </row>
    <row r="17" spans="2:5" x14ac:dyDescent="0.25">
      <c r="B17" s="1"/>
      <c r="C17" s="1"/>
      <c r="D17" s="1"/>
      <c r="E17" s="1"/>
    </row>
    <row r="20" spans="2:5" x14ac:dyDescent="0.25">
      <c r="B20" s="118">
        <v>3.6259700000000001E-3</v>
      </c>
      <c r="C20" s="124">
        <v>3.4065775828989402</v>
      </c>
      <c r="D20" s="124">
        <v>3.8453624171010592</v>
      </c>
    </row>
    <row r="21" spans="2:5" x14ac:dyDescent="0.25">
      <c r="B21" s="118">
        <v>3.7151599999999999E-3</v>
      </c>
      <c r="C21" s="124">
        <v>3.4924669963191852</v>
      </c>
      <c r="D21" s="124">
        <v>3.9378530036808148</v>
      </c>
    </row>
  </sheetData>
  <mergeCells count="2">
    <mergeCell ref="C12:D12"/>
    <mergeCell ref="J12:K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"/>
  <sheetViews>
    <sheetView showGridLines="0" zoomScale="70" zoomScaleNormal="70" workbookViewId="0">
      <selection activeCell="N18" sqref="N18"/>
    </sheetView>
  </sheetViews>
  <sheetFormatPr baseColWidth="10" defaultRowHeight="15" x14ac:dyDescent="0.25"/>
  <cols>
    <col min="2" max="2" width="22" bestFit="1" customWidth="1"/>
    <col min="3" max="6" width="11.7109375" bestFit="1" customWidth="1"/>
    <col min="7" max="7" width="12.7109375" bestFit="1" customWidth="1"/>
    <col min="8" max="8" width="11.7109375" bestFit="1" customWidth="1"/>
    <col min="9" max="9" width="12.7109375" bestFit="1" customWidth="1"/>
    <col min="10" max="10" width="11.7109375" bestFit="1" customWidth="1"/>
    <col min="11" max="11" width="12.7109375" bestFit="1" customWidth="1"/>
    <col min="12" max="12" width="11.7109375" bestFit="1" customWidth="1"/>
    <col min="14" max="14" width="15.140625" customWidth="1"/>
    <col min="15" max="15" width="9.140625" bestFit="1" customWidth="1"/>
    <col min="16" max="16" width="7.28515625" bestFit="1" customWidth="1"/>
    <col min="17" max="17" width="9.28515625" bestFit="1" customWidth="1"/>
    <col min="18" max="18" width="7.42578125" bestFit="1" customWidth="1"/>
    <col min="19" max="19" width="9.28515625" bestFit="1" customWidth="1"/>
    <col min="20" max="20" width="7.42578125" bestFit="1" customWidth="1"/>
    <col min="21" max="21" width="9.7109375" bestFit="1" customWidth="1"/>
    <col min="22" max="22" width="7.42578125" bestFit="1" customWidth="1"/>
    <col min="23" max="23" width="8.85546875" bestFit="1" customWidth="1"/>
    <col min="24" max="24" width="7" bestFit="1" customWidth="1"/>
  </cols>
  <sheetData>
    <row r="1" spans="2:24" ht="15.75" thickBot="1" x14ac:dyDescent="0.3"/>
    <row r="2" spans="2:24" ht="15.75" thickBot="1" x14ac:dyDescent="0.3">
      <c r="B2" s="173" t="s">
        <v>47</v>
      </c>
      <c r="C2" s="72" t="str">
        <f>'Rugosidades-Calib (Sin optim.)'!C3</f>
        <v>Ra (Mean)</v>
      </c>
      <c r="D2" s="73" t="str">
        <f>'Rugosidades-Calib (Sin optim.)'!D3</f>
        <v>Ra (Std)</v>
      </c>
      <c r="E2" s="74" t="str">
        <f>'Rugosidades-Calib (Sin optim.)'!E3</f>
        <v>Rq (Mean)</v>
      </c>
      <c r="F2" s="75" t="str">
        <f>'Rugosidades-Calib (Sin optim.)'!F3</f>
        <v>Rq (Std)</v>
      </c>
      <c r="G2" s="72" t="str">
        <f>'Rugosidades-Calib (Sin optim.)'!G3</f>
        <v>Rp (Mean)</v>
      </c>
      <c r="H2" s="73" t="str">
        <f>'Rugosidades-Calib (Sin optim.)'!H3</f>
        <v>Rp (Std)</v>
      </c>
      <c r="I2" s="74" t="str">
        <f>'Rugosidades-Calib (Sin optim.)'!I3</f>
        <v xml:space="preserve">Rv (Mean) </v>
      </c>
      <c r="J2" s="75" t="str">
        <f>'Rugosidades-Calib (Sin optim.)'!J3</f>
        <v>Rv (Std)</v>
      </c>
      <c r="K2" s="72" t="str">
        <f>'Rugosidades-Calib (Sin optim.)'!K3</f>
        <v>Rt (Mean)</v>
      </c>
      <c r="L2" s="73" t="str">
        <f>'Rugosidades-Calib (Sin optim.)'!L3</f>
        <v>Rt (Std)</v>
      </c>
      <c r="N2" s="173" t="s">
        <v>47</v>
      </c>
      <c r="O2" s="83" t="str">
        <f t="shared" ref="O2:X8" si="0">C2</f>
        <v>Ra (Mean)</v>
      </c>
      <c r="P2" s="84" t="str">
        <f t="shared" si="0"/>
        <v>Ra (Std)</v>
      </c>
      <c r="Q2" s="85" t="str">
        <f t="shared" si="0"/>
        <v>Rq (Mean)</v>
      </c>
      <c r="R2" s="86" t="str">
        <f t="shared" si="0"/>
        <v>Rq (Std)</v>
      </c>
      <c r="S2" s="83" t="str">
        <f t="shared" si="0"/>
        <v>Rp (Mean)</v>
      </c>
      <c r="T2" s="84" t="str">
        <f t="shared" si="0"/>
        <v>Rp (Std)</v>
      </c>
      <c r="U2" s="85" t="str">
        <f t="shared" si="0"/>
        <v xml:space="preserve">Rv (Mean) </v>
      </c>
      <c r="V2" s="86" t="str">
        <f t="shared" si="0"/>
        <v>Rv (Std)</v>
      </c>
      <c r="W2" s="83" t="str">
        <f t="shared" si="0"/>
        <v>Rt (Mean)</v>
      </c>
      <c r="X2" s="84" t="str">
        <f t="shared" si="0"/>
        <v>Rt (Std)</v>
      </c>
    </row>
    <row r="3" spans="2:24" x14ac:dyDescent="0.25">
      <c r="B3" s="66" t="str">
        <f>'Rugosidades-Calib (Sin optim.)'!B10</f>
        <v>Muestra 1 (λc = 0,8 mm)</v>
      </c>
      <c r="C3" s="161">
        <v>3.6831135799999997</v>
      </c>
      <c r="D3" s="162">
        <v>0.54993919999999996</v>
      </c>
      <c r="E3" s="163">
        <v>4.6539900000000003</v>
      </c>
      <c r="F3" s="164">
        <v>0.70267999999999997</v>
      </c>
      <c r="G3" s="161">
        <v>10.111599999999999</v>
      </c>
      <c r="H3" s="162">
        <v>3.2605259999999996</v>
      </c>
      <c r="I3" s="163">
        <v>9.1361299999999996</v>
      </c>
      <c r="J3" s="164">
        <v>2.7327400000000002</v>
      </c>
      <c r="K3" s="161">
        <v>19.25788</v>
      </c>
      <c r="L3" s="162">
        <v>5.0853200000000003</v>
      </c>
      <c r="N3" s="87" t="s">
        <v>48</v>
      </c>
      <c r="O3" s="88">
        <f>C3</f>
        <v>3.6831135799999997</v>
      </c>
      <c r="P3" s="89">
        <f t="shared" si="0"/>
        <v>0.54993919999999996</v>
      </c>
      <c r="Q3" s="90">
        <f t="shared" si="0"/>
        <v>4.6539900000000003</v>
      </c>
      <c r="R3" s="91">
        <f t="shared" si="0"/>
        <v>0.70267999999999997</v>
      </c>
      <c r="S3" s="88">
        <f t="shared" si="0"/>
        <v>10.111599999999999</v>
      </c>
      <c r="T3" s="89">
        <f t="shared" si="0"/>
        <v>3.2605259999999996</v>
      </c>
      <c r="U3" s="90">
        <f t="shared" si="0"/>
        <v>9.1361299999999996</v>
      </c>
      <c r="V3" s="91">
        <f t="shared" si="0"/>
        <v>2.7327400000000002</v>
      </c>
      <c r="W3" s="88">
        <f t="shared" si="0"/>
        <v>19.25788</v>
      </c>
      <c r="X3" s="89">
        <f t="shared" si="0"/>
        <v>5.0853200000000003</v>
      </c>
    </row>
    <row r="4" spans="2:24" x14ac:dyDescent="0.25">
      <c r="B4" s="67" t="str">
        <f>'Rugosidades-Calib (Sin optim.)'!B19</f>
        <v>Muestra 1 (λc = 1 mm)</v>
      </c>
      <c r="C4" s="165">
        <v>4.0038825426861138</v>
      </c>
      <c r="D4" s="166">
        <v>0.52980421158978874</v>
      </c>
      <c r="E4" s="167">
        <v>5.0671173762464123</v>
      </c>
      <c r="F4" s="168">
        <v>0.69566166321812273</v>
      </c>
      <c r="G4" s="165">
        <v>11.428958316423682</v>
      </c>
      <c r="H4" s="166">
        <v>3.5407480693588718</v>
      </c>
      <c r="I4" s="167">
        <v>10.211087527468688</v>
      </c>
      <c r="J4" s="168">
        <v>2.8605731870550599</v>
      </c>
      <c r="K4" s="165">
        <v>21.64004584389242</v>
      </c>
      <c r="L4" s="166">
        <v>5.4166893397794764</v>
      </c>
      <c r="N4" s="92" t="s">
        <v>49</v>
      </c>
      <c r="O4" s="93">
        <f t="shared" si="0"/>
        <v>4.0038825426861138</v>
      </c>
      <c r="P4" s="94">
        <f t="shared" si="0"/>
        <v>0.52980421158978874</v>
      </c>
      <c r="Q4" s="95">
        <f t="shared" si="0"/>
        <v>5.0671173762464123</v>
      </c>
      <c r="R4" s="96">
        <f t="shared" si="0"/>
        <v>0.69566166321812273</v>
      </c>
      <c r="S4" s="93">
        <f t="shared" si="0"/>
        <v>11.428958316423682</v>
      </c>
      <c r="T4" s="94">
        <f t="shared" si="0"/>
        <v>3.5407480693588718</v>
      </c>
      <c r="U4" s="95">
        <f t="shared" si="0"/>
        <v>10.211087527468688</v>
      </c>
      <c r="V4" s="96">
        <f t="shared" si="0"/>
        <v>2.8605731870550599</v>
      </c>
      <c r="W4" s="93">
        <f t="shared" si="0"/>
        <v>21.64004584389242</v>
      </c>
      <c r="X4" s="94">
        <f t="shared" si="0"/>
        <v>5.4166893397794764</v>
      </c>
    </row>
    <row r="5" spans="2:24" x14ac:dyDescent="0.25">
      <c r="B5" s="69" t="str">
        <f>'Rugosidades-Calib (Sin optim.)'!B28</f>
        <v>Muestra 1 (λc = 1,5 mm)</v>
      </c>
      <c r="C5" s="165">
        <v>4.5241196247618118</v>
      </c>
      <c r="D5" s="166">
        <v>0.61652071884107507</v>
      </c>
      <c r="E5" s="167">
        <v>5.726880408971299</v>
      </c>
      <c r="F5" s="168">
        <v>0.78167425211730368</v>
      </c>
      <c r="G5" s="165">
        <v>13.96329447316668</v>
      </c>
      <c r="H5" s="166">
        <v>4.082800479759368</v>
      </c>
      <c r="I5" s="167">
        <v>12.295140920426681</v>
      </c>
      <c r="J5" s="168">
        <v>3.0297404681305178</v>
      </c>
      <c r="K5" s="165">
        <v>26.258435393593437</v>
      </c>
      <c r="L5" s="166">
        <v>5.93402313040521</v>
      </c>
      <c r="N5" s="92" t="s">
        <v>50</v>
      </c>
      <c r="O5" s="93">
        <f t="shared" si="0"/>
        <v>4.5241196247618118</v>
      </c>
      <c r="P5" s="94">
        <f t="shared" si="0"/>
        <v>0.61652071884107507</v>
      </c>
      <c r="Q5" s="95">
        <f t="shared" si="0"/>
        <v>5.726880408971299</v>
      </c>
      <c r="R5" s="96">
        <f t="shared" si="0"/>
        <v>0.78167425211730368</v>
      </c>
      <c r="S5" s="93">
        <f t="shared" si="0"/>
        <v>13.96329447316668</v>
      </c>
      <c r="T5" s="94">
        <f t="shared" si="0"/>
        <v>4.082800479759368</v>
      </c>
      <c r="U5" s="95">
        <f t="shared" si="0"/>
        <v>12.295140920426681</v>
      </c>
      <c r="V5" s="96">
        <f t="shared" si="0"/>
        <v>3.0297404681305178</v>
      </c>
      <c r="W5" s="93">
        <f t="shared" si="0"/>
        <v>26.258435393593437</v>
      </c>
      <c r="X5" s="94">
        <f t="shared" si="0"/>
        <v>5.93402313040521</v>
      </c>
    </row>
    <row r="6" spans="2:24" x14ac:dyDescent="0.25">
      <c r="B6" s="68" t="str">
        <f>'Rugosidades-Calib (Sin optim.)'!B37</f>
        <v>Muestra 1 (λc = 2 mm)</v>
      </c>
      <c r="C6" s="165">
        <v>4.8875289951975374</v>
      </c>
      <c r="D6" s="166">
        <v>0.50026999107234593</v>
      </c>
      <c r="E6" s="167">
        <v>6.2034904695106254</v>
      </c>
      <c r="F6" s="168">
        <v>0.63834344520568564</v>
      </c>
      <c r="G6" s="165">
        <v>15.766898453542661</v>
      </c>
      <c r="H6" s="166">
        <v>4.3655672980151738</v>
      </c>
      <c r="I6" s="167">
        <v>13.705382895152079</v>
      </c>
      <c r="J6" s="168">
        <v>3.0614546093973343</v>
      </c>
      <c r="K6" s="165">
        <v>29.472281348694764</v>
      </c>
      <c r="L6" s="166">
        <v>6.1546797383871379</v>
      </c>
      <c r="N6" s="92" t="s">
        <v>51</v>
      </c>
      <c r="O6" s="93">
        <f t="shared" si="0"/>
        <v>4.8875289951975374</v>
      </c>
      <c r="P6" s="94">
        <f t="shared" si="0"/>
        <v>0.50026999107234593</v>
      </c>
      <c r="Q6" s="95">
        <f t="shared" si="0"/>
        <v>6.2034904695106254</v>
      </c>
      <c r="R6" s="96">
        <f t="shared" si="0"/>
        <v>0.63834344520568564</v>
      </c>
      <c r="S6" s="93">
        <f t="shared" si="0"/>
        <v>15.766898453542661</v>
      </c>
      <c r="T6" s="94">
        <f t="shared" si="0"/>
        <v>4.3655672980151738</v>
      </c>
      <c r="U6" s="95">
        <f t="shared" si="0"/>
        <v>13.705382895152079</v>
      </c>
      <c r="V6" s="96">
        <f t="shared" si="0"/>
        <v>3.0614546093973343</v>
      </c>
      <c r="W6" s="93">
        <f t="shared" si="0"/>
        <v>29.472281348694764</v>
      </c>
      <c r="X6" s="94">
        <f t="shared" si="0"/>
        <v>6.1546797383871379</v>
      </c>
    </row>
    <row r="7" spans="2:24" x14ac:dyDescent="0.25">
      <c r="B7" s="70" t="str">
        <f>'Rugosidades-Calib (Sin optim.)'!B46</f>
        <v>Muestra 1 (λc = 2,5 mm)</v>
      </c>
      <c r="C7" s="165">
        <v>5.1231342176320034</v>
      </c>
      <c r="D7" s="166">
        <v>0.50336600467268844</v>
      </c>
      <c r="E7" s="167">
        <v>6.500268177628004</v>
      </c>
      <c r="F7" s="168">
        <v>0.64103122097552778</v>
      </c>
      <c r="G7" s="165">
        <v>17.006356965018821</v>
      </c>
      <c r="H7" s="166">
        <v>4.4346728705957856</v>
      </c>
      <c r="I7" s="167">
        <v>14.564985617506679</v>
      </c>
      <c r="J7" s="168">
        <v>3.1086751255930101</v>
      </c>
      <c r="K7" s="165">
        <v>31.571342582525535</v>
      </c>
      <c r="L7" s="166">
        <v>6.3014039808871516</v>
      </c>
      <c r="N7" s="92" t="s">
        <v>52</v>
      </c>
      <c r="O7" s="93">
        <f t="shared" si="0"/>
        <v>5.1231342176320034</v>
      </c>
      <c r="P7" s="94">
        <f t="shared" si="0"/>
        <v>0.50336600467268844</v>
      </c>
      <c r="Q7" s="95">
        <f t="shared" si="0"/>
        <v>6.500268177628004</v>
      </c>
      <c r="R7" s="96">
        <f t="shared" si="0"/>
        <v>0.64103122097552778</v>
      </c>
      <c r="S7" s="93">
        <f t="shared" si="0"/>
        <v>17.006356965018821</v>
      </c>
      <c r="T7" s="94">
        <f t="shared" si="0"/>
        <v>4.4346728705957856</v>
      </c>
      <c r="U7" s="95">
        <f t="shared" si="0"/>
        <v>14.564985617506679</v>
      </c>
      <c r="V7" s="96">
        <f t="shared" si="0"/>
        <v>3.1086751255930101</v>
      </c>
      <c r="W7" s="93">
        <f t="shared" si="0"/>
        <v>31.571342582525535</v>
      </c>
      <c r="X7" s="94">
        <f t="shared" si="0"/>
        <v>6.3014039808871516</v>
      </c>
    </row>
    <row r="8" spans="2:24" ht="15.75" thickBot="1" x14ac:dyDescent="0.3">
      <c r="B8" s="71" t="str">
        <f>'Rugosidades-Calib (Sin optim.)'!B55</f>
        <v>Muestra 1 (λc = 3 mm)</v>
      </c>
      <c r="C8" s="169">
        <v>5.3479049776740757</v>
      </c>
      <c r="D8" s="170">
        <v>0.46984201175997303</v>
      </c>
      <c r="E8" s="171">
        <v>6.7755748513617844</v>
      </c>
      <c r="F8" s="172">
        <v>0.56937696266530657</v>
      </c>
      <c r="G8" s="169">
        <v>18.01046330725638</v>
      </c>
      <c r="H8" s="170">
        <v>4.6310285867135743</v>
      </c>
      <c r="I8" s="171">
        <v>15.353195125921697</v>
      </c>
      <c r="J8" s="172">
        <v>3.0596970472790419</v>
      </c>
      <c r="K8" s="169">
        <v>33.363658433178159</v>
      </c>
      <c r="L8" s="170">
        <v>6.4475180265126681</v>
      </c>
      <c r="N8" s="97" t="s">
        <v>53</v>
      </c>
      <c r="O8" s="98">
        <f t="shared" si="0"/>
        <v>5.3479049776740757</v>
      </c>
      <c r="P8" s="99">
        <f t="shared" si="0"/>
        <v>0.46984201175997303</v>
      </c>
      <c r="Q8" s="100">
        <f t="shared" si="0"/>
        <v>6.7755748513617844</v>
      </c>
      <c r="R8" s="101">
        <f t="shared" si="0"/>
        <v>0.56937696266530657</v>
      </c>
      <c r="S8" s="98">
        <f t="shared" si="0"/>
        <v>18.01046330725638</v>
      </c>
      <c r="T8" s="99">
        <f t="shared" si="0"/>
        <v>4.6310285867135743</v>
      </c>
      <c r="U8" s="100">
        <f t="shared" si="0"/>
        <v>15.353195125921697</v>
      </c>
      <c r="V8" s="101">
        <f t="shared" si="0"/>
        <v>3.0596970472790419</v>
      </c>
      <c r="W8" s="98">
        <f t="shared" si="0"/>
        <v>33.363658433178159</v>
      </c>
      <c r="X8" s="99">
        <f t="shared" si="0"/>
        <v>6.4475180265126681</v>
      </c>
    </row>
    <row r="11" spans="2:24" x14ac:dyDescent="0.25">
      <c r="C11" s="82"/>
      <c r="D11" s="82"/>
      <c r="E11" s="82"/>
      <c r="F11" s="82"/>
      <c r="G11" s="82"/>
      <c r="H11" s="82"/>
      <c r="I11" s="82"/>
      <c r="J11" s="82"/>
      <c r="K11" s="82"/>
      <c r="L11" s="8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showGridLines="0" zoomScale="70" zoomScaleNormal="70" workbookViewId="0">
      <selection activeCell="C6" sqref="C6"/>
    </sheetView>
  </sheetViews>
  <sheetFormatPr baseColWidth="10" defaultColWidth="9.140625" defaultRowHeight="15" x14ac:dyDescent="0.25"/>
  <cols>
    <col min="2" max="2" width="32.85546875" bestFit="1" customWidth="1"/>
    <col min="3" max="3" width="20.7109375" bestFit="1" customWidth="1"/>
    <col min="4" max="4" width="21.85546875" bestFit="1" customWidth="1"/>
    <col min="5" max="5" width="19.7109375" bestFit="1" customWidth="1"/>
    <col min="6" max="6" width="19.7109375" customWidth="1"/>
    <col min="7" max="7" width="20.7109375" bestFit="1" customWidth="1"/>
    <col min="8" max="8" width="21.85546875" bestFit="1" customWidth="1"/>
    <col min="9" max="9" width="19.7109375" bestFit="1" customWidth="1"/>
    <col min="10" max="11" width="19.7109375" customWidth="1"/>
    <col min="12" max="12" width="19.7109375" bestFit="1" customWidth="1"/>
  </cols>
  <sheetData>
    <row r="2" spans="2:12" ht="15.75" thickBot="1" x14ac:dyDescent="0.3"/>
    <row r="3" spans="2:12" ht="15.75" thickBot="1" x14ac:dyDescent="0.3">
      <c r="B3" s="1" t="s">
        <v>26</v>
      </c>
      <c r="C3" s="5" t="s">
        <v>0</v>
      </c>
      <c r="D3" s="6" t="s">
        <v>1</v>
      </c>
      <c r="E3" s="40" t="s">
        <v>2</v>
      </c>
      <c r="F3" s="35" t="s">
        <v>3</v>
      </c>
      <c r="G3" s="5" t="s">
        <v>15</v>
      </c>
      <c r="H3" s="6" t="s">
        <v>16</v>
      </c>
      <c r="I3" s="40" t="s">
        <v>19</v>
      </c>
      <c r="J3" s="35" t="s">
        <v>18</v>
      </c>
      <c r="K3" s="44" t="s">
        <v>20</v>
      </c>
      <c r="L3" s="6" t="s">
        <v>17</v>
      </c>
    </row>
    <row r="4" spans="2:12" ht="15.75" thickBot="1" x14ac:dyDescent="0.3">
      <c r="B4" s="2" t="s">
        <v>27</v>
      </c>
      <c r="C4" s="9">
        <v>6.9383251831969797E-3</v>
      </c>
      <c r="D4" s="10">
        <v>1.11663141826809E-3</v>
      </c>
      <c r="E4" s="9">
        <v>8.8482494070711692E-3</v>
      </c>
      <c r="F4" s="36">
        <v>1.4696378290369599E-3</v>
      </c>
      <c r="G4" s="9">
        <v>2.1064819762684199E-2</v>
      </c>
      <c r="H4" s="10">
        <v>7.7331948073940697E-3</v>
      </c>
      <c r="I4" s="36">
        <v>1.7897925261728401E-2</v>
      </c>
      <c r="J4" s="36">
        <v>6.8352474579338497E-3</v>
      </c>
      <c r="K4" s="45">
        <v>3.8962745024412597E-2</v>
      </c>
      <c r="L4" s="10">
        <v>1.30206853308696E-2</v>
      </c>
    </row>
    <row r="5" spans="2:12" ht="15.75" thickBot="1" x14ac:dyDescent="0.3">
      <c r="B5" s="3" t="s">
        <v>31</v>
      </c>
      <c r="C5" s="9">
        <v>7.1950794309571702E-3</v>
      </c>
      <c r="D5" s="10">
        <v>1.36267995822101E-3</v>
      </c>
      <c r="E5" s="9">
        <v>9.1704857840234494E-3</v>
      </c>
      <c r="F5" s="36">
        <v>1.7547781045487601E-3</v>
      </c>
      <c r="G5" s="9">
        <v>1.8945112576069598E-2</v>
      </c>
      <c r="H5" s="10">
        <v>6.21195451650596E-3</v>
      </c>
      <c r="I5" s="36">
        <v>1.8037893738028301E-2</v>
      </c>
      <c r="J5" s="36">
        <v>6.5069521920240302E-3</v>
      </c>
      <c r="K5" s="45">
        <v>3.6983006314098003E-2</v>
      </c>
      <c r="L5" s="10">
        <v>1.16445423274403E-2</v>
      </c>
    </row>
    <row r="6" spans="2:12" ht="15.75" thickBot="1" x14ac:dyDescent="0.3">
      <c r="B6" s="3" t="s">
        <v>32</v>
      </c>
      <c r="C6" s="9">
        <v>6.8840923544162E-3</v>
      </c>
      <c r="D6" s="10">
        <v>1.26307248545589E-3</v>
      </c>
      <c r="E6" s="9">
        <v>8.7207207890461404E-3</v>
      </c>
      <c r="F6" s="36">
        <v>1.62019418648967E-3</v>
      </c>
      <c r="G6" s="9">
        <v>1.8591501066150099E-2</v>
      </c>
      <c r="H6" s="10">
        <v>6.0941263976027303E-3</v>
      </c>
      <c r="I6" s="36">
        <v>1.7104423273147099E-2</v>
      </c>
      <c r="J6" s="36">
        <v>4.8872811730150904E-3</v>
      </c>
      <c r="K6" s="45">
        <v>3.5695924339297198E-2</v>
      </c>
      <c r="L6" s="10">
        <v>9.6503115155016708E-3</v>
      </c>
    </row>
    <row r="7" spans="2:12" ht="15.75" thickBot="1" x14ac:dyDescent="0.3">
      <c r="B7" s="3" t="s">
        <v>7</v>
      </c>
      <c r="C7" s="9"/>
      <c r="D7" s="10"/>
      <c r="E7" s="9"/>
      <c r="F7" s="36"/>
      <c r="G7" s="9"/>
      <c r="H7" s="10"/>
      <c r="I7" s="36"/>
      <c r="J7" s="36"/>
      <c r="K7" s="45"/>
      <c r="L7" s="10"/>
    </row>
    <row r="8" spans="2:12" ht="15.75" thickBot="1" x14ac:dyDescent="0.3">
      <c r="B8" s="4" t="s">
        <v>8</v>
      </c>
      <c r="C8" s="9"/>
      <c r="D8" s="10"/>
      <c r="E8" s="9"/>
      <c r="F8" s="36"/>
      <c r="G8" s="9"/>
      <c r="H8" s="10"/>
      <c r="I8" s="36"/>
      <c r="J8" s="36"/>
      <c r="K8" s="45"/>
      <c r="L8" s="10"/>
    </row>
    <row r="9" spans="2:12" ht="15.75" thickBot="1" x14ac:dyDescent="0.3">
      <c r="C9" s="7"/>
    </row>
    <row r="10" spans="2:12" ht="15.75" thickBot="1" x14ac:dyDescent="0.3">
      <c r="B10" s="8" t="s">
        <v>10</v>
      </c>
      <c r="C10" s="15">
        <f t="shared" ref="C10:L10" si="0">SUM(C4:C8)*1000/3</f>
        <v>7.0058323228567829</v>
      </c>
      <c r="D10" s="16">
        <f t="shared" si="0"/>
        <v>1.2474612873149966</v>
      </c>
      <c r="E10" s="15">
        <f t="shared" si="0"/>
        <v>8.9131519933802537</v>
      </c>
      <c r="F10" s="16">
        <f t="shared" si="0"/>
        <v>1.6148700400251299</v>
      </c>
      <c r="G10" s="15">
        <f t="shared" si="0"/>
        <v>19.533811134967966</v>
      </c>
      <c r="H10" s="39">
        <f t="shared" si="0"/>
        <v>6.6797585738342526</v>
      </c>
      <c r="I10" s="15">
        <f t="shared" si="0"/>
        <v>17.680080757634599</v>
      </c>
      <c r="J10" s="39">
        <f t="shared" si="0"/>
        <v>6.0764936076576568</v>
      </c>
      <c r="K10" s="15">
        <f t="shared" si="0"/>
        <v>37.213891892602604</v>
      </c>
      <c r="L10" s="16">
        <f t="shared" si="0"/>
        <v>11.438513057937188</v>
      </c>
    </row>
    <row r="11" spans="2:12" ht="15.75" thickBot="1" x14ac:dyDescent="0.3"/>
    <row r="12" spans="2:12" ht="15.75" thickBot="1" x14ac:dyDescent="0.3">
      <c r="B12" s="1" t="s">
        <v>25</v>
      </c>
      <c r="C12" s="52" t="str">
        <f>C3</f>
        <v>Ra (Mean)</v>
      </c>
      <c r="D12" s="53" t="str">
        <f t="shared" ref="D12:L12" si="1">D3</f>
        <v>Ra (Std)</v>
      </c>
      <c r="E12" s="52" t="str">
        <f t="shared" si="1"/>
        <v>Rq (Mean)</v>
      </c>
      <c r="F12" s="53" t="str">
        <f t="shared" si="1"/>
        <v>Rq (Std)</v>
      </c>
      <c r="G12" s="52" t="str">
        <f t="shared" si="1"/>
        <v>Rp (Mean)</v>
      </c>
      <c r="H12" s="53" t="str">
        <f t="shared" si="1"/>
        <v>Rp (Std)</v>
      </c>
      <c r="I12" s="52" t="str">
        <f t="shared" si="1"/>
        <v xml:space="preserve">Rv (Mean) </v>
      </c>
      <c r="J12" s="53" t="str">
        <f t="shared" si="1"/>
        <v>Rv (Std)</v>
      </c>
      <c r="K12" s="52" t="str">
        <f t="shared" si="1"/>
        <v>Rt (Mean)</v>
      </c>
      <c r="L12" s="53" t="str">
        <f t="shared" si="1"/>
        <v>Rt (Std)</v>
      </c>
    </row>
    <row r="13" spans="2:12" x14ac:dyDescent="0.25">
      <c r="B13" s="17" t="s">
        <v>4</v>
      </c>
      <c r="C13" s="49">
        <v>3.97454285720804E-3</v>
      </c>
      <c r="D13" s="50">
        <v>3.4672491974234399E-4</v>
      </c>
      <c r="E13" s="49">
        <v>5.0759108847934697E-3</v>
      </c>
      <c r="F13" s="50">
        <v>4.1474488526005801E-4</v>
      </c>
      <c r="G13" s="49">
        <v>1.12440371778688E-2</v>
      </c>
      <c r="H13" s="50">
        <v>3.6638166416013301E-3</v>
      </c>
      <c r="I13" s="49">
        <v>1.0044765094053601E-2</v>
      </c>
      <c r="J13" s="50">
        <v>2.8718921636497301E-3</v>
      </c>
      <c r="K13" s="51">
        <v>2.1288802271922501E-2</v>
      </c>
      <c r="L13" s="50">
        <v>5.4861367395725898E-3</v>
      </c>
    </row>
    <row r="14" spans="2:12" x14ac:dyDescent="0.25">
      <c r="B14" s="18" t="s">
        <v>5</v>
      </c>
      <c r="C14" s="11">
        <v>3.9857896900323802E-3</v>
      </c>
      <c r="D14" s="12">
        <v>3.3989006592937603E-4</v>
      </c>
      <c r="E14" s="11">
        <v>5.0974139093318696E-3</v>
      </c>
      <c r="F14" s="12">
        <v>4.3090699318125701E-4</v>
      </c>
      <c r="G14" s="11">
        <v>1.07337204971138E-2</v>
      </c>
      <c r="H14" s="12">
        <v>3.94504076048396E-3</v>
      </c>
      <c r="I14" s="11">
        <v>9.4153630210626893E-3</v>
      </c>
      <c r="J14" s="12">
        <v>2.6227556352901699E-3</v>
      </c>
      <c r="K14" s="46">
        <v>2.01490835181765E-2</v>
      </c>
      <c r="L14" s="12">
        <v>5.7764664751404696E-3</v>
      </c>
    </row>
    <row r="15" spans="2:12" x14ac:dyDescent="0.25">
      <c r="B15" s="18" t="s">
        <v>6</v>
      </c>
      <c r="C15" s="11">
        <v>4.1953850773689396E-3</v>
      </c>
      <c r="D15" s="12">
        <v>4.4766683021957201E-4</v>
      </c>
      <c r="E15" s="11">
        <v>5.3018150374238501E-3</v>
      </c>
      <c r="F15" s="12">
        <v>6.1318791567016801E-4</v>
      </c>
      <c r="G15" s="11">
        <v>1.2603662314116E-2</v>
      </c>
      <c r="H15" s="12">
        <v>3.79264003013341E-3</v>
      </c>
      <c r="I15" s="11">
        <v>1.0740162921056199E-2</v>
      </c>
      <c r="J15" s="12">
        <v>2.8024739395720601E-3</v>
      </c>
      <c r="K15" s="46">
        <v>2.33438252351723E-2</v>
      </c>
      <c r="L15" s="12">
        <v>5.6612235262415104E-3</v>
      </c>
    </row>
    <row r="16" spans="2:12" x14ac:dyDescent="0.25">
      <c r="B16" s="18" t="s">
        <v>7</v>
      </c>
      <c r="C16" s="11">
        <v>3.9382661598943297E-3</v>
      </c>
      <c r="D16" s="12">
        <v>2.8916829899637201E-4</v>
      </c>
      <c r="E16" s="11">
        <v>5.0159215530503603E-3</v>
      </c>
      <c r="F16" s="12">
        <v>3.0985998000718202E-4</v>
      </c>
      <c r="G16" s="11">
        <v>1.07961778550751E-2</v>
      </c>
      <c r="H16" s="12">
        <v>3.3881728313206799E-3</v>
      </c>
      <c r="I16" s="11">
        <v>9.4024904472197104E-3</v>
      </c>
      <c r="J16" s="12">
        <v>1.9427438229200199E-3</v>
      </c>
      <c r="K16" s="46">
        <v>2.01986683022948E-2</v>
      </c>
      <c r="L16" s="12">
        <v>4.6269746528875598E-3</v>
      </c>
    </row>
    <row r="17" spans="2:12" ht="15.75" thickBot="1" x14ac:dyDescent="0.3">
      <c r="B17" s="19" t="s">
        <v>8</v>
      </c>
      <c r="C17" s="13">
        <v>4.0189187429316899E-3</v>
      </c>
      <c r="D17" s="14">
        <v>2.9654167818475899E-4</v>
      </c>
      <c r="E17" s="13">
        <v>5.1117779431846802E-3</v>
      </c>
      <c r="F17" s="14">
        <v>3.7553205854152399E-4</v>
      </c>
      <c r="G17" s="13">
        <v>1.16858963736397E-2</v>
      </c>
      <c r="H17" s="14">
        <v>2.93682467542602E-3</v>
      </c>
      <c r="I17" s="13">
        <v>1.01155076425041E-2</v>
      </c>
      <c r="J17" s="14">
        <v>2.6337581473812898E-3</v>
      </c>
      <c r="K17" s="47">
        <v>2.1801404016143899E-2</v>
      </c>
      <c r="L17" s="14">
        <v>4.3997399647911902E-3</v>
      </c>
    </row>
    <row r="18" spans="2:12" ht="15.75" thickBot="1" x14ac:dyDescent="0.3">
      <c r="C18" s="7"/>
    </row>
    <row r="19" spans="2:12" ht="15.75" thickBot="1" x14ac:dyDescent="0.3">
      <c r="B19" s="20" t="s">
        <v>9</v>
      </c>
      <c r="C19" s="15">
        <f t="shared" ref="C19:L19" si="2">SUM(C13:C17)*1000/5</f>
        <v>4.0225805054870758</v>
      </c>
      <c r="D19" s="16">
        <f t="shared" si="2"/>
        <v>0.34399835861448458</v>
      </c>
      <c r="E19" s="48">
        <f t="shared" si="2"/>
        <v>5.1205678655568461</v>
      </c>
      <c r="F19" s="39">
        <f t="shared" si="2"/>
        <v>0.42884636653203778</v>
      </c>
      <c r="G19" s="15">
        <f t="shared" si="2"/>
        <v>11.41269884356268</v>
      </c>
      <c r="H19" s="16">
        <f t="shared" si="2"/>
        <v>3.5452989877930805</v>
      </c>
      <c r="I19" s="15">
        <f t="shared" si="2"/>
        <v>9.9436578251792618</v>
      </c>
      <c r="J19" s="64">
        <f t="shared" si="2"/>
        <v>2.5747247417626542</v>
      </c>
      <c r="K19" s="48">
        <f t="shared" si="2"/>
        <v>21.356356668742002</v>
      </c>
      <c r="L19" s="48">
        <f t="shared" si="2"/>
        <v>5.1901082717266638</v>
      </c>
    </row>
    <row r="20" spans="2:12" ht="15.75" thickBot="1" x14ac:dyDescent="0.3"/>
    <row r="21" spans="2:12" ht="15.75" thickBot="1" x14ac:dyDescent="0.3">
      <c r="B21" s="1" t="s">
        <v>21</v>
      </c>
      <c r="C21" s="61" t="str">
        <f>C3</f>
        <v>Ra (Mean)</v>
      </c>
      <c r="D21" s="62" t="str">
        <f t="shared" ref="D21:L21" si="3">D3</f>
        <v>Ra (Std)</v>
      </c>
      <c r="E21" s="61" t="str">
        <f t="shared" si="3"/>
        <v>Rq (Mean)</v>
      </c>
      <c r="F21" s="62" t="str">
        <f t="shared" si="3"/>
        <v>Rq (Std)</v>
      </c>
      <c r="G21" s="61" t="str">
        <f t="shared" si="3"/>
        <v>Rp (Mean)</v>
      </c>
      <c r="H21" s="62" t="str">
        <f t="shared" si="3"/>
        <v>Rp (Std)</v>
      </c>
      <c r="I21" s="61" t="str">
        <f t="shared" si="3"/>
        <v xml:space="preserve">Rv (Mean) </v>
      </c>
      <c r="J21" s="62" t="str">
        <f t="shared" si="3"/>
        <v>Rv (Std)</v>
      </c>
      <c r="K21" s="61" t="str">
        <f t="shared" si="3"/>
        <v>Rt (Mean)</v>
      </c>
      <c r="L21" s="62" t="str">
        <f t="shared" si="3"/>
        <v>Rt (Std)</v>
      </c>
    </row>
    <row r="22" spans="2:12" x14ac:dyDescent="0.25">
      <c r="B22" s="22" t="s">
        <v>4</v>
      </c>
      <c r="C22" s="49">
        <v>4.5049430836794696E-3</v>
      </c>
      <c r="D22" s="50">
        <v>3.2325575225343001E-4</v>
      </c>
      <c r="E22" s="49">
        <v>5.7466366838910196E-3</v>
      </c>
      <c r="F22" s="50">
        <v>3.9487235733876101E-4</v>
      </c>
      <c r="G22" s="49">
        <v>1.3890965312688699E-2</v>
      </c>
      <c r="H22" s="50">
        <v>4.5181470172774296E-3</v>
      </c>
      <c r="I22" s="49">
        <v>1.19913881875457E-2</v>
      </c>
      <c r="J22" s="50">
        <v>3.06402182494844E-3</v>
      </c>
      <c r="K22" s="51">
        <v>2.58823535002345E-2</v>
      </c>
      <c r="L22" s="50">
        <v>5.9452316380192204E-3</v>
      </c>
    </row>
    <row r="23" spans="2:12" x14ac:dyDescent="0.25">
      <c r="B23" s="23" t="s">
        <v>5</v>
      </c>
      <c r="C23" s="11">
        <v>4.5577260740436304E-3</v>
      </c>
      <c r="D23" s="12">
        <v>3.01869244160256E-4</v>
      </c>
      <c r="E23" s="11">
        <v>5.8116964125049199E-3</v>
      </c>
      <c r="F23" s="12">
        <v>4.0841991553190201E-4</v>
      </c>
      <c r="G23" s="11">
        <v>1.37311722483805E-2</v>
      </c>
      <c r="H23" s="12">
        <v>4.8014726893434801E-3</v>
      </c>
      <c r="I23" s="11">
        <v>1.1341614038190201E-2</v>
      </c>
      <c r="J23" s="12">
        <v>2.4242073991745101E-3</v>
      </c>
      <c r="K23" s="46">
        <v>2.5072786286570801E-2</v>
      </c>
      <c r="L23" s="12">
        <v>5.3850417418925796E-3</v>
      </c>
    </row>
    <row r="24" spans="2:12" x14ac:dyDescent="0.25">
      <c r="B24" s="23" t="s">
        <v>6</v>
      </c>
      <c r="C24" s="11">
        <v>4.67474799376207E-3</v>
      </c>
      <c r="D24" s="12">
        <v>4.3899266924923202E-4</v>
      </c>
      <c r="E24" s="11">
        <v>5.9468769739503598E-3</v>
      </c>
      <c r="F24" s="12">
        <v>6.3581025553362605E-4</v>
      </c>
      <c r="G24" s="11">
        <v>1.4673052335621301E-2</v>
      </c>
      <c r="H24" s="12">
        <v>5.96587202157521E-3</v>
      </c>
      <c r="I24" s="11">
        <v>1.3266779143519499E-2</v>
      </c>
      <c r="J24" s="12">
        <v>3.0442201777172401E-3</v>
      </c>
      <c r="K24" s="46">
        <v>2.7939831479140802E-2</v>
      </c>
      <c r="L24" s="12">
        <v>8.4023254643960203E-3</v>
      </c>
    </row>
    <row r="25" spans="2:12" x14ac:dyDescent="0.25">
      <c r="B25" s="23" t="s">
        <v>7</v>
      </c>
      <c r="C25" s="11">
        <v>4.59068199190759E-3</v>
      </c>
      <c r="D25" s="12">
        <v>2.4428307650755098E-4</v>
      </c>
      <c r="E25" s="11">
        <v>5.8902439706296798E-3</v>
      </c>
      <c r="F25" s="12">
        <v>3.2489686595057001E-4</v>
      </c>
      <c r="G25" s="11">
        <v>1.46434593145492E-2</v>
      </c>
      <c r="H25" s="12">
        <v>4.4654691897697499E-3</v>
      </c>
      <c r="I25" s="11">
        <v>1.2891755314435401E-2</v>
      </c>
      <c r="J25" s="12">
        <v>3.6600137615509002E-3</v>
      </c>
      <c r="K25" s="46">
        <v>2.7535214628984599E-2</v>
      </c>
      <c r="L25" s="12">
        <v>7.1373898123661102E-3</v>
      </c>
    </row>
    <row r="26" spans="2:12" ht="15.75" thickBot="1" x14ac:dyDescent="0.3">
      <c r="B26" s="24" t="s">
        <v>8</v>
      </c>
      <c r="C26" s="13">
        <v>4.6194862861337199E-3</v>
      </c>
      <c r="D26" s="14">
        <v>3.1775662769029301E-4</v>
      </c>
      <c r="E26" s="13">
        <v>5.9014278687286601E-3</v>
      </c>
      <c r="F26" s="14">
        <v>3.7534172155572702E-4</v>
      </c>
      <c r="G26" s="13">
        <v>1.40839009788581E-2</v>
      </c>
      <c r="H26" s="14">
        <v>3.4873319793671501E-3</v>
      </c>
      <c r="I26" s="13">
        <v>1.3622777974888201E-2</v>
      </c>
      <c r="J26" s="14">
        <v>3.8269836776178498E-3</v>
      </c>
      <c r="K26" s="47">
        <v>2.77066789537464E-2</v>
      </c>
      <c r="L26" s="14">
        <v>6.0122169657575997E-3</v>
      </c>
    </row>
    <row r="27" spans="2:12" ht="15.75" thickBot="1" x14ac:dyDescent="0.3">
      <c r="C27" s="7"/>
    </row>
    <row r="28" spans="2:12" ht="15.75" thickBot="1" x14ac:dyDescent="0.3">
      <c r="B28" s="63" t="s">
        <v>11</v>
      </c>
      <c r="C28" s="15">
        <f>SUM(C22:C26)*1000/5</f>
        <v>4.5895170859052961</v>
      </c>
      <c r="D28" s="16">
        <f t="shared" ref="D28:L28" si="4">SUM(D22:D26)*1000/5</f>
        <v>0.32523147397215241</v>
      </c>
      <c r="E28" s="15">
        <f t="shared" si="4"/>
        <v>5.8593763819409279</v>
      </c>
      <c r="F28" s="16">
        <f t="shared" si="4"/>
        <v>0.4278682231821172</v>
      </c>
      <c r="G28" s="15">
        <f t="shared" si="4"/>
        <v>14.20451003801956</v>
      </c>
      <c r="H28" s="16">
        <f t="shared" si="4"/>
        <v>4.6476585794666034</v>
      </c>
      <c r="I28" s="15">
        <f t="shared" si="4"/>
        <v>12.622862931715801</v>
      </c>
      <c r="J28" s="16">
        <f t="shared" si="4"/>
        <v>3.2038893682017884</v>
      </c>
      <c r="K28" s="15">
        <f t="shared" si="4"/>
        <v>26.827372969735421</v>
      </c>
      <c r="L28" s="16">
        <f t="shared" si="4"/>
        <v>6.5764411244863066</v>
      </c>
    </row>
    <row r="29" spans="2:12" ht="15.75" thickBot="1" x14ac:dyDescent="0.3"/>
    <row r="30" spans="2:12" ht="15.75" thickBot="1" x14ac:dyDescent="0.3">
      <c r="B30" s="1" t="s">
        <v>22</v>
      </c>
      <c r="C30" s="56" t="str">
        <f>C3</f>
        <v>Ra (Mean)</v>
      </c>
      <c r="D30" s="57" t="str">
        <f t="shared" ref="D30:L30" si="5">D3</f>
        <v>Ra (Std)</v>
      </c>
      <c r="E30" s="56" t="str">
        <f t="shared" si="5"/>
        <v>Rq (Mean)</v>
      </c>
      <c r="F30" s="57" t="str">
        <f t="shared" si="5"/>
        <v>Rq (Std)</v>
      </c>
      <c r="G30" s="56" t="str">
        <f t="shared" si="5"/>
        <v>Rp (Mean)</v>
      </c>
      <c r="H30" s="57" t="str">
        <f t="shared" si="5"/>
        <v>Rp (Std)</v>
      </c>
      <c r="I30" s="56" t="str">
        <f t="shared" si="5"/>
        <v xml:space="preserve">Rv (Mean) </v>
      </c>
      <c r="J30" s="57" t="str">
        <f t="shared" si="5"/>
        <v>Rv (Std)</v>
      </c>
      <c r="K30" s="56" t="str">
        <f t="shared" si="5"/>
        <v>Rt (Mean)</v>
      </c>
      <c r="L30" s="57" t="str">
        <f t="shared" si="5"/>
        <v>Rt (Std)</v>
      </c>
    </row>
    <row r="31" spans="2:12" x14ac:dyDescent="0.25">
      <c r="B31" s="25" t="s">
        <v>4</v>
      </c>
      <c r="C31" s="49">
        <v>4.8218203540491998E-3</v>
      </c>
      <c r="D31" s="50">
        <v>9.4166048436932599E-5</v>
      </c>
      <c r="E31" s="49">
        <v>6.1427243331289502E-3</v>
      </c>
      <c r="F31" s="50">
        <v>1.5640123217778199E-4</v>
      </c>
      <c r="G31" s="49">
        <v>1.6090013663301098E-2</v>
      </c>
      <c r="H31" s="50">
        <v>4.1335867638213697E-3</v>
      </c>
      <c r="I31" s="49">
        <v>1.3062619094255601E-2</v>
      </c>
      <c r="J31" s="50">
        <v>2.9249616430978799E-3</v>
      </c>
      <c r="K31" s="51">
        <v>2.9152632757556699E-2</v>
      </c>
      <c r="L31" s="50">
        <v>5.7947707601433401E-3</v>
      </c>
    </row>
    <row r="32" spans="2:12" x14ac:dyDescent="0.25">
      <c r="B32" s="26" t="s">
        <v>5</v>
      </c>
      <c r="C32" s="11">
        <v>4.9099056483548204E-3</v>
      </c>
      <c r="D32" s="12">
        <v>1.4288397325401501E-4</v>
      </c>
      <c r="E32" s="11">
        <v>6.2481702759598599E-3</v>
      </c>
      <c r="F32" s="12">
        <v>1.92363914295768E-4</v>
      </c>
      <c r="G32" s="11">
        <v>1.6215811101232401E-2</v>
      </c>
      <c r="H32" s="12">
        <v>4.74696050744681E-3</v>
      </c>
      <c r="I32" s="11">
        <v>1.28645664622424E-2</v>
      </c>
      <c r="J32" s="12">
        <v>3.0737091107525998E-3</v>
      </c>
      <c r="K32" s="46">
        <v>2.90803775634749E-2</v>
      </c>
      <c r="L32" s="12">
        <v>5.6539120315869098E-3</v>
      </c>
    </row>
    <row r="33" spans="2:12" x14ac:dyDescent="0.25">
      <c r="B33" s="26" t="s">
        <v>6</v>
      </c>
      <c r="C33" s="11">
        <v>4.9166766278565498E-3</v>
      </c>
      <c r="D33" s="12">
        <v>5.3263098038033505E-4</v>
      </c>
      <c r="E33" s="11">
        <v>6.2291289867354898E-3</v>
      </c>
      <c r="F33" s="12">
        <v>7.66856849584347E-4</v>
      </c>
      <c r="G33" s="11">
        <v>1.6924923610576001E-2</v>
      </c>
      <c r="H33" s="12">
        <v>4.4269392018912602E-3</v>
      </c>
      <c r="I33" s="11">
        <v>1.4072308307310301E-2</v>
      </c>
      <c r="J33" s="12">
        <v>3.2840661928277099E-3</v>
      </c>
      <c r="K33" s="46">
        <v>3.0997231917886399E-2</v>
      </c>
      <c r="L33" s="12">
        <v>6.9090729939918199E-3</v>
      </c>
    </row>
    <row r="34" spans="2:12" x14ac:dyDescent="0.25">
      <c r="B34" s="26" t="s">
        <v>7</v>
      </c>
      <c r="C34" s="11">
        <v>4.9013189971713698E-3</v>
      </c>
      <c r="D34" s="12">
        <v>3.9445093602619901E-4</v>
      </c>
      <c r="E34" s="11">
        <v>6.2584022627790604E-3</v>
      </c>
      <c r="F34" s="12">
        <v>4.2062648317620798E-4</v>
      </c>
      <c r="G34" s="11">
        <v>1.5338087251111099E-2</v>
      </c>
      <c r="H34" s="12">
        <v>4.4734350816138099E-3</v>
      </c>
      <c r="I34" s="11">
        <v>1.32217739747816E-2</v>
      </c>
      <c r="J34" s="12">
        <v>2.31929335775436E-3</v>
      </c>
      <c r="K34" s="46">
        <v>2.8559861225892699E-2</v>
      </c>
      <c r="L34" s="12">
        <v>5.9587899856427002E-3</v>
      </c>
    </row>
    <row r="35" spans="2:12" ht="15.75" thickBot="1" x14ac:dyDescent="0.3">
      <c r="B35" s="27" t="s">
        <v>8</v>
      </c>
      <c r="C35" s="13">
        <v>4.8606185084843004E-3</v>
      </c>
      <c r="D35" s="14">
        <v>3.7827433866041802E-4</v>
      </c>
      <c r="E35" s="13">
        <v>6.2185062432841302E-3</v>
      </c>
      <c r="F35" s="14">
        <v>4.6084312547588002E-4</v>
      </c>
      <c r="G35" s="13">
        <v>1.5990776505753999E-2</v>
      </c>
      <c r="H35" s="14">
        <v>3.7730488836921401E-3</v>
      </c>
      <c r="I35" s="13">
        <v>1.41451419667674E-2</v>
      </c>
      <c r="J35" s="14">
        <v>3.7398353974083501E-3</v>
      </c>
      <c r="K35" s="47">
        <v>3.0135918472521499E-2</v>
      </c>
      <c r="L35" s="14">
        <v>6.3988558072411899E-3</v>
      </c>
    </row>
    <row r="36" spans="2:12" ht="15.75" thickBot="1" x14ac:dyDescent="0.3">
      <c r="C36" s="7"/>
    </row>
    <row r="37" spans="2:12" ht="15.75" thickBot="1" x14ac:dyDescent="0.3">
      <c r="B37" s="21" t="s">
        <v>12</v>
      </c>
      <c r="C37" s="15">
        <f>SUM(C31:C35)*1000/5</f>
        <v>4.8820680271832479</v>
      </c>
      <c r="D37" s="16">
        <f t="shared" ref="D37:L37" si="6">SUM(D31:D35)*1000/5</f>
        <v>0.30848125535157994</v>
      </c>
      <c r="E37" s="15">
        <f t="shared" si="6"/>
        <v>6.2193864203774982</v>
      </c>
      <c r="F37" s="16">
        <f t="shared" si="6"/>
        <v>0.39941832094199703</v>
      </c>
      <c r="G37" s="15">
        <f t="shared" si="6"/>
        <v>16.111922426394919</v>
      </c>
      <c r="H37" s="16">
        <f t="shared" si="6"/>
        <v>4.3107940876930781</v>
      </c>
      <c r="I37" s="15">
        <f t="shared" si="6"/>
        <v>13.473281961071459</v>
      </c>
      <c r="J37" s="16">
        <f t="shared" si="6"/>
        <v>3.06837314036818</v>
      </c>
      <c r="K37" s="15">
        <f t="shared" si="6"/>
        <v>29.58520438746644</v>
      </c>
      <c r="L37" s="16">
        <f t="shared" si="6"/>
        <v>6.1430803157211908</v>
      </c>
    </row>
    <row r="38" spans="2:12" ht="15.75" thickBot="1" x14ac:dyDescent="0.3"/>
    <row r="39" spans="2:12" ht="15.75" thickBot="1" x14ac:dyDescent="0.3">
      <c r="B39" s="1" t="s">
        <v>24</v>
      </c>
      <c r="C39" s="58" t="str">
        <f>C3</f>
        <v>Ra (Mean)</v>
      </c>
      <c r="D39" s="59" t="str">
        <f t="shared" ref="D39:L39" si="7">D3</f>
        <v>Ra (Std)</v>
      </c>
      <c r="E39" s="58" t="str">
        <f t="shared" si="7"/>
        <v>Rq (Mean)</v>
      </c>
      <c r="F39" s="59" t="str">
        <f t="shared" si="7"/>
        <v>Rq (Std)</v>
      </c>
      <c r="G39" s="58" t="str">
        <f t="shared" si="7"/>
        <v>Rp (Mean)</v>
      </c>
      <c r="H39" s="59" t="str">
        <f t="shared" si="7"/>
        <v>Rp (Std)</v>
      </c>
      <c r="I39" s="58" t="str">
        <f t="shared" si="7"/>
        <v xml:space="preserve">Rv (Mean) </v>
      </c>
      <c r="J39" s="59" t="str">
        <f t="shared" si="7"/>
        <v>Rv (Std)</v>
      </c>
      <c r="K39" s="58" t="str">
        <f t="shared" si="7"/>
        <v>Rt (Mean)</v>
      </c>
      <c r="L39" s="59" t="str">
        <f t="shared" si="7"/>
        <v>Rt (Std)</v>
      </c>
    </row>
    <row r="40" spans="2:12" x14ac:dyDescent="0.25">
      <c r="B40" s="28" t="s">
        <v>4</v>
      </c>
      <c r="C40" s="49">
        <v>5.11487158476805E-3</v>
      </c>
      <c r="D40" s="50">
        <v>1.35531552792052E-5</v>
      </c>
      <c r="E40" s="49">
        <v>6.4919207980513004E-3</v>
      </c>
      <c r="F40" s="50">
        <v>7.3581183509288805E-5</v>
      </c>
      <c r="G40" s="49">
        <v>1.6155111566139999E-2</v>
      </c>
      <c r="H40" s="50">
        <v>5.0049872104752698E-3</v>
      </c>
      <c r="I40" s="49">
        <v>1.4063680024625399E-2</v>
      </c>
      <c r="J40" s="50">
        <v>3.17537547771678E-3</v>
      </c>
      <c r="K40" s="51">
        <v>3.0218791590765501E-2</v>
      </c>
      <c r="L40" s="50">
        <v>7.4203488941587603E-3</v>
      </c>
    </row>
    <row r="41" spans="2:12" x14ac:dyDescent="0.25">
      <c r="B41" s="29" t="s">
        <v>5</v>
      </c>
      <c r="C41" s="11">
        <v>5.1622756725551097E-3</v>
      </c>
      <c r="D41" s="12">
        <v>3.1388547546533198E-5</v>
      </c>
      <c r="E41" s="11">
        <v>6.5570055079473702E-3</v>
      </c>
      <c r="F41" s="12">
        <v>5.2902052590135002E-5</v>
      </c>
      <c r="G41" s="11">
        <v>1.6874247716044701E-2</v>
      </c>
      <c r="H41" s="12">
        <v>5.4604627932395297E-3</v>
      </c>
      <c r="I41" s="11">
        <v>1.4738187935778E-2</v>
      </c>
      <c r="J41" s="12">
        <v>2.6941307205912701E-3</v>
      </c>
      <c r="K41" s="46">
        <v>3.1612435651822798E-2</v>
      </c>
      <c r="L41" s="12">
        <v>7.0819269272715197E-3</v>
      </c>
    </row>
    <row r="42" spans="2:12" x14ac:dyDescent="0.25">
      <c r="B42" s="29" t="s">
        <v>6</v>
      </c>
      <c r="C42" s="11">
        <v>5.1865715414820502E-3</v>
      </c>
      <c r="D42" s="12">
        <v>2.0331166032803199E-6</v>
      </c>
      <c r="E42" s="11">
        <v>6.5756524637679004E-3</v>
      </c>
      <c r="F42" s="12">
        <v>2.0530712716015199E-4</v>
      </c>
      <c r="G42" s="11">
        <v>1.7784548844547401E-2</v>
      </c>
      <c r="H42" s="12">
        <v>4.1862222911037599E-3</v>
      </c>
      <c r="I42" s="11">
        <v>1.4889613726334501E-2</v>
      </c>
      <c r="J42" s="12">
        <v>2.7692654507227902E-3</v>
      </c>
      <c r="K42" s="46">
        <v>3.2674162570881897E-2</v>
      </c>
      <c r="L42" s="12">
        <v>6.2831490093965096E-3</v>
      </c>
    </row>
    <row r="43" spans="2:12" x14ac:dyDescent="0.25">
      <c r="B43" s="29" t="s">
        <v>7</v>
      </c>
      <c r="C43" s="11">
        <v>5.2024491183130196E-3</v>
      </c>
      <c r="D43" s="12">
        <v>1.2948455465337501E-4</v>
      </c>
      <c r="E43" s="11">
        <v>6.6623823578512596E-3</v>
      </c>
      <c r="F43" s="12">
        <v>1.48216226273576E-4</v>
      </c>
      <c r="G43" s="11">
        <v>1.6637093690590701E-2</v>
      </c>
      <c r="H43" s="12">
        <v>3.4909414562567802E-3</v>
      </c>
      <c r="I43" s="11">
        <v>1.4434342119151801E-2</v>
      </c>
      <c r="J43" s="12">
        <v>2.0143497632902998E-3</v>
      </c>
      <c r="K43" s="46">
        <v>3.1071435809742601E-2</v>
      </c>
      <c r="L43" s="12">
        <v>4.3618938013637899E-3</v>
      </c>
    </row>
    <row r="44" spans="2:12" ht="15.75" thickBot="1" x14ac:dyDescent="0.3">
      <c r="B44" s="30" t="s">
        <v>8</v>
      </c>
      <c r="C44" s="13">
        <v>5.1283056683453102E-3</v>
      </c>
      <c r="D44" s="14">
        <v>3.3744824880309001E-4</v>
      </c>
      <c r="E44" s="13">
        <v>6.5877672663720698E-3</v>
      </c>
      <c r="F44" s="14">
        <v>3.9788388455998599E-4</v>
      </c>
      <c r="G44" s="13">
        <v>1.6260473485904901E-2</v>
      </c>
      <c r="H44" s="14">
        <v>4.2138419126703398E-3</v>
      </c>
      <c r="I44" s="13">
        <v>1.5944374850475999E-2</v>
      </c>
      <c r="J44" s="14">
        <v>3.57021008185572E-3</v>
      </c>
      <c r="K44" s="47">
        <v>3.2204848336380897E-2</v>
      </c>
      <c r="L44" s="14">
        <v>6.1882174217019401E-3</v>
      </c>
    </row>
    <row r="45" spans="2:12" ht="15.75" thickBot="1" x14ac:dyDescent="0.3">
      <c r="C45" s="7"/>
    </row>
    <row r="46" spans="2:12" ht="15.75" thickBot="1" x14ac:dyDescent="0.3">
      <c r="B46" s="60" t="s">
        <v>13</v>
      </c>
      <c r="C46" s="15">
        <f>SUM(C40:C44)*1000/5</f>
        <v>5.158894717092708</v>
      </c>
      <c r="D46" s="16">
        <f t="shared" ref="D46:L46" si="8">SUM(D40:D44)*1000/5</f>
        <v>0.10278152457709674</v>
      </c>
      <c r="E46" s="15">
        <f t="shared" si="8"/>
        <v>6.574945678797981</v>
      </c>
      <c r="F46" s="16">
        <f t="shared" si="8"/>
        <v>0.17557809481862757</v>
      </c>
      <c r="G46" s="15">
        <f t="shared" si="8"/>
        <v>16.742295060645539</v>
      </c>
      <c r="H46" s="16">
        <f t="shared" si="8"/>
        <v>4.471291132749136</v>
      </c>
      <c r="I46" s="15">
        <f t="shared" si="8"/>
        <v>14.814039731273141</v>
      </c>
      <c r="J46" s="16">
        <f t="shared" si="8"/>
        <v>2.8446662988353721</v>
      </c>
      <c r="K46" s="15">
        <f t="shared" si="8"/>
        <v>31.556334791918744</v>
      </c>
      <c r="L46" s="16">
        <f t="shared" si="8"/>
        <v>6.2671072107785033</v>
      </c>
    </row>
    <row r="47" spans="2:12" ht="15.75" thickBot="1" x14ac:dyDescent="0.3"/>
    <row r="48" spans="2:12" ht="15.75" thickBot="1" x14ac:dyDescent="0.3">
      <c r="B48" s="1" t="s">
        <v>23</v>
      </c>
      <c r="C48" s="54" t="str">
        <f>C3</f>
        <v>Ra (Mean)</v>
      </c>
      <c r="D48" s="55" t="str">
        <f t="shared" ref="D48:L48" si="9">D3</f>
        <v>Ra (Std)</v>
      </c>
      <c r="E48" s="54" t="str">
        <f t="shared" si="9"/>
        <v>Rq (Mean)</v>
      </c>
      <c r="F48" s="55" t="str">
        <f t="shared" si="9"/>
        <v>Rq (Std)</v>
      </c>
      <c r="G48" s="54" t="str">
        <f t="shared" si="9"/>
        <v>Rp (Mean)</v>
      </c>
      <c r="H48" s="55" t="str">
        <f t="shared" si="9"/>
        <v>Rp (Std)</v>
      </c>
      <c r="I48" s="54" t="str">
        <f t="shared" si="9"/>
        <v xml:space="preserve">Rv (Mean) </v>
      </c>
      <c r="J48" s="55" t="str">
        <f t="shared" si="9"/>
        <v>Rv (Std)</v>
      </c>
      <c r="K48" s="54" t="str">
        <f t="shared" si="9"/>
        <v>Rt (Mean)</v>
      </c>
      <c r="L48" s="55" t="str">
        <f t="shared" si="9"/>
        <v>Rt (Std)</v>
      </c>
    </row>
    <row r="49" spans="2:12" x14ac:dyDescent="0.25">
      <c r="B49" s="32" t="s">
        <v>4</v>
      </c>
      <c r="C49" s="49">
        <v>5.3011035574955304E-3</v>
      </c>
      <c r="D49" s="50">
        <v>3.1950025191149199E-5</v>
      </c>
      <c r="E49" s="49">
        <v>6.7211006196575204E-3</v>
      </c>
      <c r="F49" s="50">
        <v>1.2338852571849401E-4</v>
      </c>
      <c r="G49" s="49">
        <v>2.0448620598496801E-2</v>
      </c>
      <c r="H49" s="50">
        <v>4.7952721116138602E-3</v>
      </c>
      <c r="I49" s="49">
        <v>1.62559573460553E-2</v>
      </c>
      <c r="J49" s="50">
        <v>2.2837660783181801E-3</v>
      </c>
      <c r="K49" s="51">
        <v>3.6704577944552202E-2</v>
      </c>
      <c r="L49" s="50">
        <v>6.22419545866591E-3</v>
      </c>
    </row>
    <row r="50" spans="2:12" x14ac:dyDescent="0.25">
      <c r="B50" s="33" t="s">
        <v>5</v>
      </c>
      <c r="C50" s="11">
        <v>5.3215279019387402E-3</v>
      </c>
      <c r="D50" s="12">
        <v>3.8356777847258499E-6</v>
      </c>
      <c r="E50" s="11">
        <v>6.7403877468890996E-3</v>
      </c>
      <c r="F50" s="12">
        <v>5.5452615328291897E-5</v>
      </c>
      <c r="G50" s="11">
        <v>1.9927390983044298E-2</v>
      </c>
      <c r="H50" s="12">
        <v>4.7202725642134001E-3</v>
      </c>
      <c r="I50" s="11">
        <v>1.50446108870874E-2</v>
      </c>
      <c r="J50" s="12">
        <v>2.0522376999188002E-3</v>
      </c>
      <c r="K50" s="46">
        <v>3.4972001870131698E-2</v>
      </c>
      <c r="L50" s="12">
        <v>6.2849301463369202E-3</v>
      </c>
    </row>
    <row r="51" spans="2:12" x14ac:dyDescent="0.25">
      <c r="B51" s="33" t="s">
        <v>6</v>
      </c>
      <c r="C51" s="11">
        <v>5.3909902801254801E-3</v>
      </c>
      <c r="D51" s="12">
        <v>1.9315049701919E-5</v>
      </c>
      <c r="E51" s="11">
        <v>6.8237691626523997E-3</v>
      </c>
      <c r="F51" s="12">
        <v>2.3418918296923201E-4</v>
      </c>
      <c r="G51" s="11">
        <v>1.9267569571755499E-2</v>
      </c>
      <c r="H51" s="12">
        <v>4.4005080882685002E-3</v>
      </c>
      <c r="I51" s="11">
        <v>1.65947173194133E-2</v>
      </c>
      <c r="J51" s="12">
        <v>3.3831035320587301E-3</v>
      </c>
      <c r="K51" s="46">
        <v>3.5862286891168903E-2</v>
      </c>
      <c r="L51" s="12">
        <v>7.4648363983090497E-3</v>
      </c>
    </row>
    <row r="52" spans="2:12" x14ac:dyDescent="0.25">
      <c r="B52" s="33" t="s">
        <v>7</v>
      </c>
      <c r="C52" s="11">
        <v>5.41031337659428E-3</v>
      </c>
      <c r="D52" s="12">
        <v>1.86045322199881E-4</v>
      </c>
      <c r="E52" s="11">
        <v>6.9167643538881399E-3</v>
      </c>
      <c r="F52" s="12">
        <v>2.13190910127637E-4</v>
      </c>
      <c r="G52" s="11">
        <v>1.87521323193434E-2</v>
      </c>
      <c r="H52" s="12">
        <v>5.4595900705217198E-3</v>
      </c>
      <c r="I52" s="11">
        <v>1.50869954866349E-2</v>
      </c>
      <c r="J52" s="12">
        <v>2.9607896282308802E-3</v>
      </c>
      <c r="K52" s="46">
        <v>3.3839127805978399E-2</v>
      </c>
      <c r="L52" s="12">
        <v>8.1235260537990302E-3</v>
      </c>
    </row>
    <row r="53" spans="2:12" ht="15.75" thickBot="1" x14ac:dyDescent="0.3">
      <c r="B53" s="34" t="s">
        <v>8</v>
      </c>
      <c r="C53" s="13">
        <v>5.2638932544878201E-3</v>
      </c>
      <c r="D53" s="14">
        <v>3.7438998763965998E-4</v>
      </c>
      <c r="E53" s="13">
        <v>6.7813684354825496E-3</v>
      </c>
      <c r="F53" s="14">
        <v>4.4776659976639101E-4</v>
      </c>
      <c r="G53" s="13">
        <v>1.87308738495559E-2</v>
      </c>
      <c r="H53" s="14">
        <v>3.0393452554257501E-3</v>
      </c>
      <c r="I53" s="13">
        <v>1.6044542325479E-2</v>
      </c>
      <c r="J53" s="14">
        <v>4.2703872294029598E-3</v>
      </c>
      <c r="K53" s="47">
        <v>3.47754161750349E-2</v>
      </c>
      <c r="L53" s="14">
        <v>6.4559391121129499E-3</v>
      </c>
    </row>
    <row r="54" spans="2:12" ht="15.75" thickBot="1" x14ac:dyDescent="0.3">
      <c r="C54" s="7"/>
    </row>
    <row r="55" spans="2:12" ht="15.75" thickBot="1" x14ac:dyDescent="0.3">
      <c r="B55" s="31" t="s">
        <v>14</v>
      </c>
      <c r="C55" s="15">
        <f>SUM(C49:C53)*1000/5</f>
        <v>5.3375656741283706</v>
      </c>
      <c r="D55" s="16">
        <f t="shared" ref="D55:L55" si="10">SUM(D49:D53)*1000/5</f>
        <v>0.12310721250346701</v>
      </c>
      <c r="E55" s="15">
        <f t="shared" si="10"/>
        <v>6.7966780637139426</v>
      </c>
      <c r="F55" s="16">
        <f t="shared" si="10"/>
        <v>0.21479756678200917</v>
      </c>
      <c r="G55" s="15">
        <f t="shared" si="10"/>
        <v>19.425317464439178</v>
      </c>
      <c r="H55" s="16">
        <f t="shared" si="10"/>
        <v>4.4829976180086462</v>
      </c>
      <c r="I55" s="15">
        <f t="shared" si="10"/>
        <v>15.80536467293398</v>
      </c>
      <c r="J55" s="16">
        <f t="shared" si="10"/>
        <v>2.9900568335859097</v>
      </c>
      <c r="K55" s="48">
        <f t="shared" si="10"/>
        <v>35.230682137373222</v>
      </c>
      <c r="L55" s="16">
        <f t="shared" si="10"/>
        <v>6.9106854338447716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zoomScale="70" zoomScaleNormal="70" workbookViewId="0">
      <selection activeCell="D3" sqref="D3"/>
    </sheetView>
  </sheetViews>
  <sheetFormatPr baseColWidth="10" defaultRowHeight="15" x14ac:dyDescent="0.25"/>
  <cols>
    <col min="3" max="3" width="28.5703125" bestFit="1" customWidth="1"/>
  </cols>
  <sheetData>
    <row r="2" spans="2:13" x14ac:dyDescent="0.25">
      <c r="D2" s="1" t="s">
        <v>0</v>
      </c>
      <c r="E2" s="1" t="s">
        <v>1</v>
      </c>
      <c r="F2" s="1" t="s">
        <v>2</v>
      </c>
      <c r="G2" s="1" t="s">
        <v>3</v>
      </c>
      <c r="H2" s="1" t="s">
        <v>15</v>
      </c>
      <c r="I2" s="1" t="s">
        <v>16</v>
      </c>
      <c r="J2" s="1" t="s">
        <v>19</v>
      </c>
      <c r="K2" s="1" t="s">
        <v>18</v>
      </c>
      <c r="L2" s="1" t="s">
        <v>20</v>
      </c>
      <c r="M2" s="1" t="s">
        <v>17</v>
      </c>
    </row>
    <row r="3" spans="2:13" x14ac:dyDescent="0.25">
      <c r="B3" t="s">
        <v>29</v>
      </c>
      <c r="C3" s="77" t="s">
        <v>60</v>
      </c>
      <c r="D3" s="174">
        <v>3.7078522041519477</v>
      </c>
      <c r="E3" s="174">
        <v>0.32597699514332795</v>
      </c>
      <c r="F3" s="174">
        <v>4.7342482069535796</v>
      </c>
      <c r="G3" s="174">
        <v>0.43709728958597693</v>
      </c>
      <c r="H3" s="174">
        <v>9.9901164389741677</v>
      </c>
      <c r="I3" s="174">
        <v>3.0692156178550842</v>
      </c>
      <c r="J3" s="174">
        <v>9.1093441282677468</v>
      </c>
      <c r="K3" s="174">
        <v>2.7957657969893299</v>
      </c>
      <c r="L3" s="174">
        <v>19.099460567241923</v>
      </c>
      <c r="M3" s="174">
        <v>4.9492698257712133</v>
      </c>
    </row>
    <row r="4" spans="2:13" x14ac:dyDescent="0.25">
      <c r="B4" t="s">
        <v>29</v>
      </c>
      <c r="C4" s="78" t="s">
        <v>30</v>
      </c>
      <c r="D4" s="174">
        <v>4.0225805054870758</v>
      </c>
      <c r="E4" s="174">
        <v>0.34399835861448458</v>
      </c>
      <c r="F4" s="174">
        <v>5.1205678655568461</v>
      </c>
      <c r="G4" s="174">
        <v>0.42884636653203778</v>
      </c>
      <c r="H4" s="174">
        <v>11.41269884356268</v>
      </c>
      <c r="I4" s="174">
        <v>3.5452989877930805</v>
      </c>
      <c r="J4" s="174">
        <v>9.9436578251792618</v>
      </c>
      <c r="K4" s="174">
        <v>2.5747247417626542</v>
      </c>
      <c r="L4" s="174">
        <v>21.356356668742002</v>
      </c>
      <c r="M4" s="174">
        <v>5.1901082717266638</v>
      </c>
    </row>
    <row r="5" spans="2:13" x14ac:dyDescent="0.25">
      <c r="B5" s="79" t="s">
        <v>28</v>
      </c>
      <c r="C5" s="80" t="s">
        <v>60</v>
      </c>
      <c r="D5" s="174">
        <v>7.0058323228567829</v>
      </c>
      <c r="E5" s="174">
        <v>1.2474612873149966</v>
      </c>
      <c r="F5" s="174">
        <v>8.9131519933802537</v>
      </c>
      <c r="G5" s="174">
        <v>1.6148700400251299</v>
      </c>
      <c r="H5" s="174">
        <v>19.533811134967966</v>
      </c>
      <c r="I5" s="174">
        <v>6.6797585738342526</v>
      </c>
      <c r="J5" s="174">
        <v>17.680080757634599</v>
      </c>
      <c r="K5" s="174">
        <v>6.0764936076576568</v>
      </c>
      <c r="L5" s="174">
        <v>37.213891892602604</v>
      </c>
      <c r="M5" s="174">
        <v>11.438513057937188</v>
      </c>
    </row>
    <row r="6" spans="2:13" x14ac:dyDescent="0.25">
      <c r="C6" s="81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2:13" x14ac:dyDescent="0.25">
      <c r="C7" s="81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2:13" x14ac:dyDescent="0.25">
      <c r="D8" s="76"/>
      <c r="E8" s="76"/>
      <c r="F8" s="76"/>
      <c r="G8" s="76"/>
      <c r="H8" s="76"/>
      <c r="I8" s="76"/>
      <c r="J8" s="76"/>
      <c r="K8" s="76"/>
      <c r="L8" s="76"/>
      <c r="M8" s="7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showGridLines="0" zoomScale="85" zoomScaleNormal="85" workbookViewId="0">
      <selection activeCell="G13" sqref="G13"/>
    </sheetView>
  </sheetViews>
  <sheetFormatPr baseColWidth="10" defaultRowHeight="15" x14ac:dyDescent="0.25"/>
  <sheetData>
    <row r="1" spans="2:6" ht="15.75" thickBot="1" x14ac:dyDescent="0.3"/>
    <row r="2" spans="2:6" ht="15.75" thickBot="1" x14ac:dyDescent="0.3">
      <c r="B2" s="238" t="s">
        <v>69</v>
      </c>
      <c r="C2" s="239"/>
      <c r="D2" s="240"/>
    </row>
    <row r="3" spans="2:6" ht="15.75" thickBot="1" x14ac:dyDescent="0.3"/>
    <row r="4" spans="2:6" x14ac:dyDescent="0.25">
      <c r="B4" s="251" t="s">
        <v>70</v>
      </c>
      <c r="C4" s="252"/>
      <c r="D4" s="241" t="s">
        <v>71</v>
      </c>
      <c r="E4" s="242"/>
    </row>
    <row r="5" spans="2:6" x14ac:dyDescent="0.25">
      <c r="B5" s="243" t="s">
        <v>72</v>
      </c>
      <c r="C5" s="244"/>
      <c r="D5" s="245">
        <v>20</v>
      </c>
      <c r="E5" s="246"/>
    </row>
    <row r="6" spans="2:6" x14ac:dyDescent="0.25">
      <c r="B6" s="243" t="s">
        <v>73</v>
      </c>
      <c r="C6" s="244"/>
      <c r="D6" s="245">
        <v>35</v>
      </c>
      <c r="E6" s="246"/>
    </row>
    <row r="7" spans="2:6" x14ac:dyDescent="0.25">
      <c r="B7" s="243" t="s">
        <v>74</v>
      </c>
      <c r="C7" s="244"/>
      <c r="D7" s="245" t="s">
        <v>75</v>
      </c>
      <c r="E7" s="246"/>
      <c r="F7" s="176">
        <v>7.0000000000000007E-2</v>
      </c>
    </row>
    <row r="8" spans="2:6" x14ac:dyDescent="0.25">
      <c r="B8" s="243" t="s">
        <v>66</v>
      </c>
      <c r="C8" s="244"/>
      <c r="D8" s="245" t="s">
        <v>76</v>
      </c>
      <c r="E8" s="246"/>
      <c r="F8" s="177">
        <v>0.1</v>
      </c>
    </row>
    <row r="9" spans="2:6" ht="15.75" thickBot="1" x14ac:dyDescent="0.3">
      <c r="B9" s="247" t="s">
        <v>77</v>
      </c>
      <c r="C9" s="248"/>
      <c r="D9" s="249" t="s">
        <v>78</v>
      </c>
      <c r="E9" s="250"/>
      <c r="F9" s="177">
        <v>0.04</v>
      </c>
    </row>
    <row r="10" spans="2:6" ht="15.75" thickBot="1" x14ac:dyDescent="0.3"/>
    <row r="11" spans="2:6" ht="15.75" thickBot="1" x14ac:dyDescent="0.3">
      <c r="B11" s="235" t="s">
        <v>82</v>
      </c>
      <c r="C11" s="236"/>
      <c r="D11" s="236"/>
      <c r="E11" s="237"/>
    </row>
    <row r="12" spans="2:6" x14ac:dyDescent="0.25">
      <c r="B12" s="231" t="s">
        <v>80</v>
      </c>
      <c r="C12" s="232"/>
      <c r="D12" s="233">
        <v>4500</v>
      </c>
      <c r="E12" s="234"/>
    </row>
    <row r="13" spans="2:6" ht="15.75" thickBot="1" x14ac:dyDescent="0.3">
      <c r="B13" s="253" t="s">
        <v>79</v>
      </c>
      <c r="C13" s="254"/>
      <c r="D13" s="255">
        <v>155</v>
      </c>
      <c r="E13" s="256"/>
    </row>
    <row r="14" spans="2:6" ht="15.75" thickBot="1" x14ac:dyDescent="0.3">
      <c r="B14" s="257" t="s">
        <v>62</v>
      </c>
      <c r="C14" s="258"/>
      <c r="D14" s="259">
        <f>SUM(D12:E13)</f>
        <v>4655</v>
      </c>
      <c r="E14" s="260"/>
    </row>
    <row r="15" spans="2:6" ht="15.75" thickBot="1" x14ac:dyDescent="0.3"/>
    <row r="16" spans="2:6" x14ac:dyDescent="0.25">
      <c r="B16" s="180" t="s">
        <v>63</v>
      </c>
      <c r="C16" s="181"/>
      <c r="D16" s="181"/>
      <c r="E16" s="181"/>
      <c r="F16" s="182">
        <f>D14</f>
        <v>4655</v>
      </c>
    </row>
    <row r="17" spans="2:6" x14ac:dyDescent="0.25">
      <c r="B17" s="261" t="s">
        <v>64</v>
      </c>
      <c r="C17" s="262"/>
      <c r="D17" s="263">
        <f>F7</f>
        <v>7.0000000000000007E-2</v>
      </c>
      <c r="E17" s="264"/>
      <c r="F17" s="183">
        <f>F16*D17</f>
        <v>325.85000000000002</v>
      </c>
    </row>
    <row r="18" spans="2:6" x14ac:dyDescent="0.25">
      <c r="B18" s="184" t="s">
        <v>65</v>
      </c>
      <c r="C18" s="179"/>
      <c r="D18" s="179"/>
      <c r="E18" s="179"/>
      <c r="F18" s="185">
        <f>F16+F17</f>
        <v>4980.8500000000004</v>
      </c>
    </row>
    <row r="19" spans="2:6" x14ac:dyDescent="0.25">
      <c r="B19" s="261" t="s">
        <v>66</v>
      </c>
      <c r="C19" s="262"/>
      <c r="D19" s="263">
        <f>F8</f>
        <v>0.1</v>
      </c>
      <c r="E19" s="264"/>
      <c r="F19" s="183">
        <f>F18*D19</f>
        <v>498.08500000000004</v>
      </c>
    </row>
    <row r="20" spans="2:6" x14ac:dyDescent="0.25">
      <c r="B20" s="184" t="s">
        <v>67</v>
      </c>
      <c r="C20" s="179"/>
      <c r="D20" s="179"/>
      <c r="E20" s="179"/>
      <c r="F20" s="185">
        <f>F18+F19</f>
        <v>5478.9350000000004</v>
      </c>
    </row>
    <row r="21" spans="2:6" ht="15.75" thickBot="1" x14ac:dyDescent="0.3">
      <c r="B21" s="265" t="s">
        <v>68</v>
      </c>
      <c r="C21" s="266"/>
      <c r="D21" s="267">
        <f>F9</f>
        <v>0.04</v>
      </c>
      <c r="E21" s="268"/>
      <c r="F21" s="186">
        <f>F20*D21</f>
        <v>219.15740000000002</v>
      </c>
    </row>
    <row r="22" spans="2:6" ht="15.75" thickBot="1" x14ac:dyDescent="0.3">
      <c r="B22" s="257" t="s">
        <v>81</v>
      </c>
      <c r="C22" s="258"/>
      <c r="D22" s="258"/>
      <c r="E22" s="258"/>
      <c r="F22" s="178">
        <f>F20+F21</f>
        <v>5698.0924000000005</v>
      </c>
    </row>
  </sheetData>
  <mergeCells count="27">
    <mergeCell ref="B19:C19"/>
    <mergeCell ref="D19:E19"/>
    <mergeCell ref="B21:C21"/>
    <mergeCell ref="D21:E21"/>
    <mergeCell ref="B22:E22"/>
    <mergeCell ref="B13:C13"/>
    <mergeCell ref="D13:E13"/>
    <mergeCell ref="B14:C14"/>
    <mergeCell ref="D14:E14"/>
    <mergeCell ref="B17:C17"/>
    <mergeCell ref="D17:E17"/>
    <mergeCell ref="B12:C12"/>
    <mergeCell ref="D12:E12"/>
    <mergeCell ref="B11:E11"/>
    <mergeCell ref="B2:D2"/>
    <mergeCell ref="D4:E4"/>
    <mergeCell ref="B8:C8"/>
    <mergeCell ref="D8:E8"/>
    <mergeCell ref="B9:C9"/>
    <mergeCell ref="D9:E9"/>
    <mergeCell ref="B4:C4"/>
    <mergeCell ref="B5:C5"/>
    <mergeCell ref="D5:E5"/>
    <mergeCell ref="B6:C6"/>
    <mergeCell ref="D6:E6"/>
    <mergeCell ref="B7:C7"/>
    <mergeCell ref="D7:E7"/>
  </mergeCells>
  <pageMargins left="0.7" right="0.7" top="0.75" bottom="0.75" header="0.3" footer="0.3"/>
  <ignoredErrors>
    <ignoredError sqref="F18:F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5"/>
  <sheetViews>
    <sheetView tabSelected="1" topLeftCell="A10" zoomScale="55" zoomScaleNormal="55" workbookViewId="0">
      <selection activeCell="R37" sqref="R37"/>
    </sheetView>
  </sheetViews>
  <sheetFormatPr baseColWidth="10" defaultRowHeight="15" x14ac:dyDescent="0.25"/>
  <cols>
    <col min="13" max="13" width="11.42578125" style="81"/>
    <col min="20" max="20" width="13.5703125" bestFit="1" customWidth="1"/>
  </cols>
  <sheetData>
    <row r="2" spans="1:20" x14ac:dyDescent="0.25">
      <c r="A2" s="269" t="s">
        <v>89</v>
      </c>
      <c r="B2" s="269"/>
      <c r="C2" t="s">
        <v>87</v>
      </c>
      <c r="D2" t="s">
        <v>86</v>
      </c>
      <c r="O2">
        <f>MAX(N:N)</f>
        <v>2.4751251793568997E-2</v>
      </c>
      <c r="R2">
        <f>MAX(Q:Q)</f>
        <v>0.145890657607745</v>
      </c>
    </row>
    <row r="3" spans="1:20" x14ac:dyDescent="0.25">
      <c r="A3">
        <v>0.75</v>
      </c>
      <c r="B3">
        <f t="shared" ref="B3:B33" si="0">$A$33-A3</f>
        <v>1.75</v>
      </c>
      <c r="C3">
        <v>1.8936749751288999E-2</v>
      </c>
      <c r="D3">
        <v>4.32843590025387E-3</v>
      </c>
    </row>
    <row r="4" spans="1:20" x14ac:dyDescent="0.25">
      <c r="A4">
        <v>0.8</v>
      </c>
      <c r="B4">
        <f t="shared" si="0"/>
        <v>1.7</v>
      </c>
      <c r="C4">
        <v>1.9115758814913401E-2</v>
      </c>
      <c r="D4">
        <v>4.8856139990739603E-3</v>
      </c>
      <c r="I4" s="201" t="s">
        <v>88</v>
      </c>
      <c r="J4" s="201" t="s">
        <v>87</v>
      </c>
      <c r="K4" t="s">
        <v>86</v>
      </c>
      <c r="M4" s="81" t="s">
        <v>85</v>
      </c>
      <c r="N4" s="283" t="s">
        <v>84</v>
      </c>
      <c r="Q4" s="201" t="s">
        <v>126</v>
      </c>
      <c r="S4" t="s">
        <v>83</v>
      </c>
    </row>
    <row r="5" spans="1:20" x14ac:dyDescent="0.25">
      <c r="A5">
        <v>0.85</v>
      </c>
      <c r="B5">
        <f t="shared" si="0"/>
        <v>1.65</v>
      </c>
      <c r="C5">
        <v>2.0571510861626001E-2</v>
      </c>
      <c r="D5">
        <v>5.6526026788953302E-3</v>
      </c>
      <c r="I5" s="187">
        <v>0.1</v>
      </c>
      <c r="J5" s="187">
        <v>3.53690024046375E-3</v>
      </c>
      <c r="K5">
        <v>1.27196185432564E-3</v>
      </c>
      <c r="M5" s="81">
        <v>8.7004576841004204E-4</v>
      </c>
      <c r="N5" s="187">
        <f t="shared" ref="N5:N36" si="1">P5*M5</f>
        <v>6.0033158020292906E-3</v>
      </c>
      <c r="P5">
        <f t="shared" ref="P5:P36" si="2">$I$58-I5</f>
        <v>6.9</v>
      </c>
      <c r="Q5" s="187">
        <f t="shared" ref="Q5:Q36" si="3">P5*J5</f>
        <v>2.4404611659199875E-2</v>
      </c>
      <c r="S5">
        <f t="shared" ref="S5:S36" si="4">P5*Q5</f>
        <v>0.16839182044847914</v>
      </c>
    </row>
    <row r="6" spans="1:20" x14ac:dyDescent="0.25">
      <c r="A6">
        <v>0.9</v>
      </c>
      <c r="B6">
        <f t="shared" si="0"/>
        <v>1.6</v>
      </c>
      <c r="C6">
        <v>2.1443135655047098E-2</v>
      </c>
      <c r="D6">
        <v>5.9737132333425296E-3</v>
      </c>
      <c r="I6" s="187">
        <v>0.2</v>
      </c>
      <c r="J6" s="187">
        <v>7.1684906063843798E-3</v>
      </c>
      <c r="K6">
        <v>2.4259562781346702E-3</v>
      </c>
      <c r="M6" s="81">
        <v>1.6116978917429499E-3</v>
      </c>
      <c r="N6" s="187">
        <f t="shared" si="1"/>
        <v>1.0959545663852059E-2</v>
      </c>
      <c r="P6">
        <f t="shared" si="2"/>
        <v>6.8</v>
      </c>
      <c r="Q6" s="187">
        <f t="shared" si="3"/>
        <v>4.8745736123413784E-2</v>
      </c>
      <c r="S6">
        <f t="shared" si="4"/>
        <v>0.33147100563921372</v>
      </c>
      <c r="T6">
        <f>MAX(Q5:Q43)</f>
        <v>0.14425474020771922</v>
      </c>
    </row>
    <row r="7" spans="1:20" x14ac:dyDescent="0.25">
      <c r="A7">
        <v>0.95</v>
      </c>
      <c r="B7">
        <f t="shared" si="0"/>
        <v>1.55</v>
      </c>
      <c r="C7">
        <v>2.11847300227632E-2</v>
      </c>
      <c r="D7">
        <v>5.5182789793549302E-3</v>
      </c>
      <c r="I7" s="187">
        <v>0.3</v>
      </c>
      <c r="J7" s="187">
        <v>1.0089367701817901E-2</v>
      </c>
      <c r="K7">
        <v>3.3291310095684402E-3</v>
      </c>
      <c r="M7" s="81">
        <v>2.1468818719956899E-3</v>
      </c>
      <c r="N7" s="187">
        <f t="shared" si="1"/>
        <v>1.4384108542371122E-2</v>
      </c>
      <c r="P7">
        <f t="shared" si="2"/>
        <v>6.7</v>
      </c>
      <c r="Q7" s="187">
        <f t="shared" si="3"/>
        <v>6.7598763602179937E-2</v>
      </c>
      <c r="S7">
        <f t="shared" si="4"/>
        <v>0.45291171613460557</v>
      </c>
    </row>
    <row r="8" spans="1:20" x14ac:dyDescent="0.25">
      <c r="A8">
        <v>1</v>
      </c>
      <c r="B8">
        <f t="shared" si="0"/>
        <v>1.5</v>
      </c>
      <c r="C8">
        <v>2.33438252351723E-2</v>
      </c>
      <c r="D8">
        <v>5.6612235262415104E-3</v>
      </c>
      <c r="I8" s="187">
        <v>0.4</v>
      </c>
      <c r="J8" s="187">
        <v>1.2447592612764E-2</v>
      </c>
      <c r="K8">
        <v>3.9629608619700602E-3</v>
      </c>
      <c r="M8" s="81">
        <v>2.5716890496760001E-3</v>
      </c>
      <c r="N8" s="187">
        <f t="shared" si="1"/>
        <v>1.6973147727861598E-2</v>
      </c>
      <c r="P8">
        <f t="shared" si="2"/>
        <v>6.6</v>
      </c>
      <c r="Q8" s="187">
        <f t="shared" si="3"/>
        <v>8.2154111244242392E-2</v>
      </c>
      <c r="S8">
        <f t="shared" si="4"/>
        <v>0.5422171342119998</v>
      </c>
    </row>
    <row r="9" spans="1:20" x14ac:dyDescent="0.25">
      <c r="A9">
        <v>1.05</v>
      </c>
      <c r="B9">
        <f t="shared" si="0"/>
        <v>1.45</v>
      </c>
      <c r="C9">
        <v>2.2734928367842099E-2</v>
      </c>
      <c r="D9">
        <v>5.72370594579174E-3</v>
      </c>
      <c r="I9" s="187">
        <v>0.5</v>
      </c>
      <c r="J9" s="187">
        <v>1.44034870295567E-2</v>
      </c>
      <c r="K9">
        <v>4.2933406843305797E-3</v>
      </c>
      <c r="M9" s="81">
        <v>2.90291615570185E-3</v>
      </c>
      <c r="N9" s="187">
        <f t="shared" si="1"/>
        <v>1.8868955012062025E-2</v>
      </c>
      <c r="P9">
        <f t="shared" si="2"/>
        <v>6.5</v>
      </c>
      <c r="Q9" s="187">
        <f t="shared" si="3"/>
        <v>9.3622665692118551E-2</v>
      </c>
      <c r="S9">
        <f t="shared" si="4"/>
        <v>0.60854732699877057</v>
      </c>
    </row>
    <row r="10" spans="1:20" x14ac:dyDescent="0.25">
      <c r="A10">
        <v>1.1000000000000001</v>
      </c>
      <c r="B10">
        <f t="shared" si="0"/>
        <v>1.4</v>
      </c>
      <c r="C10">
        <v>2.42526686930595E-2</v>
      </c>
      <c r="D10">
        <v>6.9063528399029399E-3</v>
      </c>
      <c r="I10" s="187">
        <v>0.6</v>
      </c>
      <c r="J10" s="187">
        <v>1.6168707912895298E-2</v>
      </c>
      <c r="K10">
        <v>4.7231784015021499E-3</v>
      </c>
      <c r="M10" s="81">
        <v>3.2015688810359899E-3</v>
      </c>
      <c r="N10" s="187">
        <f t="shared" si="1"/>
        <v>2.0490040838630336E-2</v>
      </c>
      <c r="P10">
        <f t="shared" si="2"/>
        <v>6.4</v>
      </c>
      <c r="Q10" s="187">
        <f t="shared" si="3"/>
        <v>0.10347973064252991</v>
      </c>
      <c r="S10">
        <f t="shared" si="4"/>
        <v>0.66227027611219147</v>
      </c>
    </row>
    <row r="11" spans="1:20" x14ac:dyDescent="0.25">
      <c r="A11">
        <v>1.1499999999999999</v>
      </c>
      <c r="B11">
        <f t="shared" si="0"/>
        <v>1.35</v>
      </c>
      <c r="C11">
        <v>2.3534212228615101E-2</v>
      </c>
      <c r="D11">
        <v>6.3023150225008304E-3</v>
      </c>
      <c r="I11" s="187">
        <v>0.7</v>
      </c>
      <c r="J11" s="187">
        <v>1.7642737992426601E-2</v>
      </c>
      <c r="K11">
        <v>4.9286833563116101E-3</v>
      </c>
      <c r="M11" s="81">
        <v>3.4348046194897799E-3</v>
      </c>
      <c r="N11" s="187">
        <f t="shared" si="1"/>
        <v>2.1639269102785613E-2</v>
      </c>
      <c r="P11">
        <f t="shared" si="2"/>
        <v>6.3</v>
      </c>
      <c r="Q11" s="187">
        <f t="shared" si="3"/>
        <v>0.11114924935228758</v>
      </c>
      <c r="S11">
        <f t="shared" si="4"/>
        <v>0.70024027091941177</v>
      </c>
    </row>
    <row r="12" spans="1:20" x14ac:dyDescent="0.25">
      <c r="A12">
        <v>1.2</v>
      </c>
      <c r="B12">
        <f t="shared" si="0"/>
        <v>1.3</v>
      </c>
      <c r="C12">
        <v>2.3029138800211998E-2</v>
      </c>
      <c r="D12">
        <v>6.9960917505420403E-3</v>
      </c>
      <c r="I12" s="190">
        <v>0.8</v>
      </c>
      <c r="J12" s="190">
        <v>1.9038430131310999E-2</v>
      </c>
      <c r="K12" s="189">
        <v>5.28055299753838E-3</v>
      </c>
      <c r="M12" s="188">
        <v>3.6259764618540701E-3</v>
      </c>
      <c r="N12" s="187">
        <f t="shared" si="1"/>
        <v>2.2481054063495234E-2</v>
      </c>
      <c r="P12">
        <f t="shared" si="2"/>
        <v>6.2</v>
      </c>
      <c r="Q12" s="187">
        <f t="shared" si="3"/>
        <v>0.1180382668141282</v>
      </c>
      <c r="S12">
        <f t="shared" si="4"/>
        <v>0.73183725424759483</v>
      </c>
    </row>
    <row r="13" spans="1:20" x14ac:dyDescent="0.25">
      <c r="A13">
        <v>1.25</v>
      </c>
      <c r="B13">
        <f t="shared" si="0"/>
        <v>1.25</v>
      </c>
      <c r="C13">
        <v>2.6647904925269101E-2</v>
      </c>
      <c r="D13">
        <v>6.4167465832890404E-3</v>
      </c>
      <c r="I13" s="190">
        <v>1</v>
      </c>
      <c r="J13" s="190">
        <v>2.1430474222371501E-2</v>
      </c>
      <c r="K13" s="189">
        <v>5.41530325695688E-3</v>
      </c>
      <c r="M13" s="188">
        <v>3.9312983003201001E-3</v>
      </c>
      <c r="N13" s="187">
        <f t="shared" si="1"/>
        <v>2.3587789801920601E-2</v>
      </c>
      <c r="P13">
        <f t="shared" si="2"/>
        <v>6</v>
      </c>
      <c r="Q13" s="187">
        <f t="shared" si="3"/>
        <v>0.12858284533422901</v>
      </c>
      <c r="S13">
        <f t="shared" si="4"/>
        <v>0.77149707200537398</v>
      </c>
    </row>
    <row r="14" spans="1:20" x14ac:dyDescent="0.25">
      <c r="A14">
        <v>1.3</v>
      </c>
      <c r="B14">
        <f t="shared" si="0"/>
        <v>1.2</v>
      </c>
      <c r="C14">
        <v>2.57248344925219E-2</v>
      </c>
      <c r="D14">
        <v>7.09084223210661E-3</v>
      </c>
      <c r="I14" s="187">
        <v>1.0249999999999999</v>
      </c>
      <c r="J14" s="187">
        <v>2.17449455047924E-2</v>
      </c>
      <c r="K14">
        <v>5.5581053291767803E-3</v>
      </c>
      <c r="M14" s="81">
        <v>3.9917147725328696E-3</v>
      </c>
      <c r="N14" s="187">
        <f t="shared" si="1"/>
        <v>2.3850495765883894E-2</v>
      </c>
      <c r="P14">
        <f t="shared" si="2"/>
        <v>5.9749999999999996</v>
      </c>
      <c r="Q14" s="187">
        <f t="shared" si="3"/>
        <v>0.12992604939113458</v>
      </c>
      <c r="S14">
        <f t="shared" si="4"/>
        <v>0.77630814511202906</v>
      </c>
    </row>
    <row r="15" spans="1:20" x14ac:dyDescent="0.25">
      <c r="A15">
        <v>1.35</v>
      </c>
      <c r="B15">
        <f t="shared" si="0"/>
        <v>1.1499999999999999</v>
      </c>
      <c r="C15">
        <v>2.7048808384595099E-2</v>
      </c>
      <c r="D15">
        <v>6.6984629068930603E-3</v>
      </c>
      <c r="I15" s="187">
        <v>1.05</v>
      </c>
      <c r="J15" s="187">
        <v>2.16841372525284E-2</v>
      </c>
      <c r="K15">
        <v>5.8443448819295498E-3</v>
      </c>
      <c r="M15" s="81">
        <v>4.00081000968921E-3</v>
      </c>
      <c r="N15" s="187">
        <f t="shared" si="1"/>
        <v>2.3804819557650798E-2</v>
      </c>
      <c r="P15">
        <f t="shared" si="2"/>
        <v>5.95</v>
      </c>
      <c r="Q15" s="187">
        <f t="shared" si="3"/>
        <v>0.129020616652544</v>
      </c>
      <c r="S15">
        <f t="shared" si="4"/>
        <v>0.76767266908263676</v>
      </c>
    </row>
    <row r="16" spans="1:20" x14ac:dyDescent="0.25">
      <c r="A16">
        <v>1.4</v>
      </c>
      <c r="B16">
        <f t="shared" si="0"/>
        <v>1.1000000000000001</v>
      </c>
      <c r="C16">
        <v>2.6170328791018299E-2</v>
      </c>
      <c r="D16">
        <v>7.73097826390526E-3</v>
      </c>
      <c r="I16" s="187">
        <v>1.075</v>
      </c>
      <c r="J16" s="187">
        <v>2.20388366197262E-2</v>
      </c>
      <c r="K16">
        <v>5.6242931993952701E-3</v>
      </c>
      <c r="M16" s="81">
        <v>4.0598587467366399E-3</v>
      </c>
      <c r="N16" s="187">
        <f t="shared" si="1"/>
        <v>2.405466307441459E-2</v>
      </c>
      <c r="P16">
        <f t="shared" si="2"/>
        <v>5.9249999999999998</v>
      </c>
      <c r="Q16" s="187">
        <f t="shared" si="3"/>
        <v>0.13058010697187772</v>
      </c>
      <c r="S16">
        <f t="shared" si="4"/>
        <v>0.7736871338083755</v>
      </c>
    </row>
    <row r="17" spans="1:20" x14ac:dyDescent="0.25">
      <c r="A17">
        <v>1.45</v>
      </c>
      <c r="B17">
        <f t="shared" si="0"/>
        <v>1.05</v>
      </c>
      <c r="C17">
        <v>2.7819571980867701E-2</v>
      </c>
      <c r="D17">
        <v>7.1785694792722999E-3</v>
      </c>
      <c r="I17" s="187">
        <v>1.1000000000000001</v>
      </c>
      <c r="J17" s="187">
        <v>2.24083800500803E-2</v>
      </c>
      <c r="K17">
        <v>5.5468438953425198E-3</v>
      </c>
      <c r="M17" s="81">
        <v>4.0663185244119498E-3</v>
      </c>
      <c r="N17" s="187">
        <f t="shared" si="1"/>
        <v>2.3991279294030506E-2</v>
      </c>
      <c r="P17">
        <f t="shared" si="2"/>
        <v>5.9</v>
      </c>
      <c r="Q17" s="187">
        <f t="shared" si="3"/>
        <v>0.13220944229547377</v>
      </c>
      <c r="S17">
        <f t="shared" si="4"/>
        <v>0.78003570954329526</v>
      </c>
    </row>
    <row r="18" spans="1:20" x14ac:dyDescent="0.25">
      <c r="A18">
        <v>1.5</v>
      </c>
      <c r="B18">
        <f t="shared" si="0"/>
        <v>1</v>
      </c>
      <c r="C18">
        <v>2.7939831479140802E-2</v>
      </c>
      <c r="D18">
        <v>8.4023254643960203E-3</v>
      </c>
      <c r="I18" s="187">
        <v>1.125</v>
      </c>
      <c r="J18" s="187">
        <v>2.2370482897183502E-2</v>
      </c>
      <c r="K18">
        <v>5.6288342301506001E-3</v>
      </c>
      <c r="M18" s="81">
        <v>4.1269875955347399E-3</v>
      </c>
      <c r="N18" s="187">
        <f t="shared" si="1"/>
        <v>2.4246052123766598E-2</v>
      </c>
      <c r="P18">
        <f t="shared" si="2"/>
        <v>5.875</v>
      </c>
      <c r="Q18" s="187">
        <f t="shared" si="3"/>
        <v>0.13142658702095308</v>
      </c>
      <c r="S18">
        <f t="shared" si="4"/>
        <v>0.77213119874809932</v>
      </c>
    </row>
    <row r="19" spans="1:20" x14ac:dyDescent="0.25">
      <c r="A19">
        <v>1.55</v>
      </c>
      <c r="B19">
        <f t="shared" si="0"/>
        <v>0.95</v>
      </c>
      <c r="C19">
        <v>2.8259946128139798E-2</v>
      </c>
      <c r="D19">
        <v>7.5984470541091099E-3</v>
      </c>
      <c r="H19" s="81"/>
      <c r="I19" s="187">
        <v>1.1499999999999999</v>
      </c>
      <c r="J19" s="187">
        <v>2.29563663568399E-2</v>
      </c>
      <c r="K19">
        <v>5.5210519393012001E-3</v>
      </c>
      <c r="M19" s="81">
        <v>4.1342957587469104E-3</v>
      </c>
      <c r="N19" s="187">
        <f t="shared" si="1"/>
        <v>2.4185630188669423E-2</v>
      </c>
      <c r="P19">
        <f t="shared" si="2"/>
        <v>5.85</v>
      </c>
      <c r="Q19" s="187">
        <f t="shared" si="3"/>
        <v>0.13429474318751342</v>
      </c>
      <c r="S19">
        <f t="shared" si="4"/>
        <v>0.78562424764695349</v>
      </c>
    </row>
    <row r="20" spans="1:20" x14ac:dyDescent="0.25">
      <c r="A20">
        <v>1.6</v>
      </c>
      <c r="B20">
        <f t="shared" si="0"/>
        <v>0.89999999999999991</v>
      </c>
      <c r="C20">
        <v>2.8122628126962899E-2</v>
      </c>
      <c r="D20">
        <v>7.7289082335394799E-3</v>
      </c>
      <c r="H20" s="81"/>
      <c r="I20" s="187">
        <v>1.175</v>
      </c>
      <c r="J20" s="187">
        <v>2.29123061176842E-2</v>
      </c>
      <c r="K20">
        <v>5.6946198207695796E-3</v>
      </c>
      <c r="M20" s="81">
        <v>4.1459244781707101E-3</v>
      </c>
      <c r="N20" s="187">
        <f t="shared" si="1"/>
        <v>2.4150010085344387E-2</v>
      </c>
      <c r="P20">
        <f t="shared" si="2"/>
        <v>5.8250000000000002</v>
      </c>
      <c r="Q20" s="187">
        <f t="shared" si="3"/>
        <v>0.13346418313551048</v>
      </c>
      <c r="S20">
        <f t="shared" si="4"/>
        <v>0.77742886676434853</v>
      </c>
    </row>
    <row r="21" spans="1:20" x14ac:dyDescent="0.25">
      <c r="A21">
        <v>1.65</v>
      </c>
      <c r="B21">
        <f t="shared" si="0"/>
        <v>0.85000000000000009</v>
      </c>
      <c r="C21">
        <v>2.91048194970852E-2</v>
      </c>
      <c r="D21">
        <v>7.6873693843064602E-3</v>
      </c>
      <c r="H21" s="81"/>
      <c r="I21" s="187">
        <v>1.2</v>
      </c>
      <c r="J21" s="187">
        <v>2.3292245204389699E-2</v>
      </c>
      <c r="K21">
        <v>5.5534531650043E-3</v>
      </c>
      <c r="M21" s="81">
        <v>4.2109300702802199E-3</v>
      </c>
      <c r="N21" s="187">
        <f t="shared" si="1"/>
        <v>2.4423394407625275E-2</v>
      </c>
      <c r="P21">
        <f t="shared" si="2"/>
        <v>5.8</v>
      </c>
      <c r="Q21" s="187">
        <f t="shared" si="3"/>
        <v>0.13509502218546024</v>
      </c>
      <c r="S21">
        <f t="shared" si="4"/>
        <v>0.78355112867566934</v>
      </c>
    </row>
    <row r="22" spans="1:20" x14ac:dyDescent="0.25">
      <c r="A22">
        <v>1.7</v>
      </c>
      <c r="B22">
        <f t="shared" si="0"/>
        <v>0.8</v>
      </c>
      <c r="C22">
        <v>3.05325249639814E-2</v>
      </c>
      <c r="D22">
        <v>8.09112937826258E-3</v>
      </c>
      <c r="H22" s="200"/>
      <c r="I22" s="199">
        <v>1.2250000000000001</v>
      </c>
      <c r="J22" s="187">
        <v>2.3263573411791898E-2</v>
      </c>
      <c r="K22">
        <v>5.8941463592029402E-3</v>
      </c>
      <c r="M22" s="81">
        <v>4.2103923178598802E-3</v>
      </c>
      <c r="N22" s="187">
        <f t="shared" si="1"/>
        <v>2.431501563564081E-2</v>
      </c>
      <c r="P22">
        <f t="shared" si="2"/>
        <v>5.7750000000000004</v>
      </c>
      <c r="Q22" s="187">
        <f t="shared" si="3"/>
        <v>0.13434713645309823</v>
      </c>
      <c r="S22">
        <f t="shared" si="4"/>
        <v>0.77585471301664233</v>
      </c>
      <c r="T22" s="198">
        <f>MAX(R23:R33)</f>
        <v>0.13681163599979698</v>
      </c>
    </row>
    <row r="23" spans="1:20" x14ac:dyDescent="0.25">
      <c r="A23">
        <v>1.75</v>
      </c>
      <c r="B23">
        <f t="shared" si="0"/>
        <v>0.75</v>
      </c>
      <c r="C23">
        <v>3.0161195171652399E-2</v>
      </c>
      <c r="D23">
        <v>7.7963540398398997E-3</v>
      </c>
      <c r="H23" s="81"/>
      <c r="I23" s="197">
        <v>1.25</v>
      </c>
      <c r="J23" s="187">
        <v>2.3728946724478402E-2</v>
      </c>
      <c r="K23">
        <v>5.7590129866310902E-3</v>
      </c>
      <c r="L23" s="196">
        <v>3</v>
      </c>
      <c r="M23" s="81">
        <v>4.22937689748584E-3</v>
      </c>
      <c r="N23" s="187">
        <f t="shared" si="1"/>
        <v>2.4318917160543581E-2</v>
      </c>
      <c r="P23">
        <f t="shared" si="2"/>
        <v>5.75</v>
      </c>
      <c r="Q23" s="187">
        <f t="shared" si="3"/>
        <v>0.13644144366575081</v>
      </c>
      <c r="R23" s="196">
        <f t="shared" ref="R23:R28" si="5">Q23-K26</f>
        <v>0.13050612333306466</v>
      </c>
      <c r="S23">
        <f t="shared" si="4"/>
        <v>0.78453830107806721</v>
      </c>
    </row>
    <row r="24" spans="1:20" x14ac:dyDescent="0.25">
      <c r="A24">
        <v>1.8</v>
      </c>
      <c r="B24">
        <f t="shared" si="0"/>
        <v>0.7</v>
      </c>
      <c r="C24">
        <v>2.9315635573486199E-2</v>
      </c>
      <c r="D24">
        <v>7.3862720187363E-3</v>
      </c>
      <c r="H24" s="81"/>
      <c r="I24" s="197">
        <v>1.2749999999999999</v>
      </c>
      <c r="J24" s="187">
        <v>2.4265049134221499E-2</v>
      </c>
      <c r="K24">
        <v>5.4986167191139303E-3</v>
      </c>
      <c r="L24" s="196">
        <v>6</v>
      </c>
      <c r="M24" s="81">
        <v>4.2899338552869802E-3</v>
      </c>
      <c r="N24" s="187">
        <f t="shared" si="1"/>
        <v>2.4559871321517962E-2</v>
      </c>
      <c r="P24">
        <f t="shared" si="2"/>
        <v>5.7249999999999996</v>
      </c>
      <c r="Q24" s="187">
        <f t="shared" si="3"/>
        <v>0.13891740629341806</v>
      </c>
      <c r="R24" s="196">
        <f t="shared" si="5"/>
        <v>0.1329350802743402</v>
      </c>
      <c r="S24">
        <f t="shared" si="4"/>
        <v>0.79530215102981838</v>
      </c>
    </row>
    <row r="25" spans="1:20" x14ac:dyDescent="0.25">
      <c r="A25">
        <v>1.85</v>
      </c>
      <c r="B25">
        <f t="shared" si="0"/>
        <v>0.64999999999999991</v>
      </c>
      <c r="C25">
        <v>2.9289395481508301E-2</v>
      </c>
      <c r="D25">
        <v>7.4686650977706997E-3</v>
      </c>
      <c r="H25" s="81"/>
      <c r="I25" s="197">
        <v>1.3</v>
      </c>
      <c r="J25" s="187">
        <v>2.4210377967369901E-2</v>
      </c>
      <c r="K25">
        <v>5.7063844138302497E-3</v>
      </c>
      <c r="L25" s="196"/>
      <c r="M25" s="81">
        <v>4.2934298241389503E-3</v>
      </c>
      <c r="N25" s="187">
        <f t="shared" si="1"/>
        <v>2.4472549997592019E-2</v>
      </c>
      <c r="P25">
        <f t="shared" si="2"/>
        <v>5.7</v>
      </c>
      <c r="Q25" s="187">
        <f t="shared" si="3"/>
        <v>0.13799915441400845</v>
      </c>
      <c r="R25" s="196">
        <f t="shared" si="5"/>
        <v>0.13202193244137941</v>
      </c>
      <c r="S25">
        <f t="shared" si="4"/>
        <v>0.7865951801598482</v>
      </c>
    </row>
    <row r="26" spans="1:20" x14ac:dyDescent="0.25">
      <c r="A26">
        <v>1.9</v>
      </c>
      <c r="B26">
        <f t="shared" si="0"/>
        <v>0.60000000000000009</v>
      </c>
      <c r="C26">
        <v>2.9344221661280801E-2</v>
      </c>
      <c r="D26">
        <v>7.1107171190004197E-3</v>
      </c>
      <c r="H26" s="81"/>
      <c r="I26" s="197">
        <v>1.325</v>
      </c>
      <c r="J26" s="187">
        <v>2.4234934556555499E-2</v>
      </c>
      <c r="K26">
        <v>5.9353203326861503E-3</v>
      </c>
      <c r="L26" s="196"/>
      <c r="M26" s="81">
        <v>4.3041964095554596E-3</v>
      </c>
      <c r="N26" s="187">
        <f t="shared" si="1"/>
        <v>2.4426314624227233E-2</v>
      </c>
      <c r="P26">
        <f t="shared" si="2"/>
        <v>5.6749999999999998</v>
      </c>
      <c r="Q26" s="187">
        <f t="shared" si="3"/>
        <v>0.13753325360845245</v>
      </c>
      <c r="R26" s="196">
        <f t="shared" si="5"/>
        <v>0.13181488843046332</v>
      </c>
      <c r="S26">
        <f t="shared" si="4"/>
        <v>0.78050121422796759</v>
      </c>
    </row>
    <row r="27" spans="1:20" x14ac:dyDescent="0.25">
      <c r="A27">
        <v>1.95</v>
      </c>
      <c r="B27">
        <f t="shared" si="0"/>
        <v>0.55000000000000004</v>
      </c>
      <c r="C27">
        <v>2.9119997098979201E-2</v>
      </c>
      <c r="D27">
        <v>7.3304896711778597E-3</v>
      </c>
      <c r="H27" s="81"/>
      <c r="I27" s="197">
        <v>1.35</v>
      </c>
      <c r="J27" s="187">
        <v>2.4498231172697001E-2</v>
      </c>
      <c r="K27">
        <v>5.9823260190778596E-3</v>
      </c>
      <c r="L27" s="196">
        <v>2</v>
      </c>
      <c r="M27" s="81">
        <v>4.3700251019122196E-3</v>
      </c>
      <c r="N27" s="187">
        <f t="shared" si="1"/>
        <v>2.4690641825804042E-2</v>
      </c>
      <c r="P27">
        <f t="shared" si="2"/>
        <v>5.65</v>
      </c>
      <c r="Q27" s="187">
        <f t="shared" si="3"/>
        <v>0.13841500612573807</v>
      </c>
      <c r="R27" s="196">
        <f t="shared" si="5"/>
        <v>0.13262798148736174</v>
      </c>
      <c r="S27">
        <f t="shared" si="4"/>
        <v>0.78204478461042015</v>
      </c>
    </row>
    <row r="28" spans="1:20" x14ac:dyDescent="0.25">
      <c r="A28">
        <v>2</v>
      </c>
      <c r="B28">
        <f t="shared" si="0"/>
        <v>0.5</v>
      </c>
      <c r="C28">
        <v>3.0997231917886399E-2</v>
      </c>
      <c r="D28">
        <v>6.9090729939918199E-3</v>
      </c>
      <c r="H28" s="81"/>
      <c r="I28" s="197">
        <v>1.375</v>
      </c>
      <c r="J28" s="187">
        <v>2.4480860388841699E-2</v>
      </c>
      <c r="K28">
        <v>5.9772219726290403E-3</v>
      </c>
      <c r="L28" s="196">
        <v>5</v>
      </c>
      <c r="M28" s="81">
        <v>4.3722119540461901E-3</v>
      </c>
      <c r="N28" s="187">
        <f t="shared" si="1"/>
        <v>2.4593692241509819E-2</v>
      </c>
      <c r="P28">
        <f t="shared" si="2"/>
        <v>5.625</v>
      </c>
      <c r="Q28" s="187">
        <f t="shared" si="3"/>
        <v>0.13770483968723454</v>
      </c>
      <c r="R28" s="196">
        <f t="shared" si="5"/>
        <v>0.13199207554583117</v>
      </c>
      <c r="S28">
        <f t="shared" si="4"/>
        <v>0.77458972324069431</v>
      </c>
    </row>
    <row r="29" spans="1:20" x14ac:dyDescent="0.25">
      <c r="A29">
        <v>2.1</v>
      </c>
      <c r="B29">
        <f t="shared" si="0"/>
        <v>0.39999999999999991</v>
      </c>
      <c r="C29">
        <v>3.1180343014969601E-2</v>
      </c>
      <c r="D29">
        <v>5.3602136388208703E-3</v>
      </c>
      <c r="H29" s="81"/>
      <c r="I29" s="197">
        <v>1.4</v>
      </c>
      <c r="J29" s="187">
        <v>2.49792210194115E-2</v>
      </c>
      <c r="K29">
        <v>5.7183651779891204E-3</v>
      </c>
      <c r="L29" s="196"/>
      <c r="M29" s="81">
        <v>4.3749086407039702E-3</v>
      </c>
      <c r="N29" s="187">
        <f t="shared" si="1"/>
        <v>2.449948838794223E-2</v>
      </c>
      <c r="P29">
        <f t="shared" si="2"/>
        <v>5.6</v>
      </c>
      <c r="Q29" s="187">
        <f t="shared" si="3"/>
        <v>0.13988363770870438</v>
      </c>
      <c r="R29" s="196">
        <f>Q29-K33</f>
        <v>0.13398662081395207</v>
      </c>
      <c r="S29">
        <f t="shared" si="4"/>
        <v>0.78334837116874445</v>
      </c>
    </row>
    <row r="30" spans="1:20" x14ac:dyDescent="0.25">
      <c r="A30">
        <v>2.2000000000000002</v>
      </c>
      <c r="B30">
        <f t="shared" si="0"/>
        <v>0.29999999999999982</v>
      </c>
      <c r="C30">
        <v>3.01216042429172E-2</v>
      </c>
      <c r="D30">
        <v>5.2897685137680396E-3</v>
      </c>
      <c r="H30" s="81"/>
      <c r="I30" s="197">
        <v>1.425</v>
      </c>
      <c r="J30" s="187">
        <v>2.5025178833394598E-2</v>
      </c>
      <c r="K30">
        <v>5.7870246383763197E-3</v>
      </c>
      <c r="L30" s="196">
        <v>7</v>
      </c>
      <c r="M30" s="81">
        <v>4.3925263459586002E-3</v>
      </c>
      <c r="N30" s="286">
        <f t="shared" si="1"/>
        <v>2.4488334378719195E-2</v>
      </c>
      <c r="P30">
        <f t="shared" si="2"/>
        <v>5.5750000000000002</v>
      </c>
      <c r="Q30" s="187">
        <f t="shared" si="3"/>
        <v>0.13951537199617489</v>
      </c>
      <c r="R30" s="196">
        <f>Q30-K35</f>
        <v>0.1336478619601702</v>
      </c>
      <c r="S30">
        <f t="shared" si="4"/>
        <v>0.77779819887867507</v>
      </c>
    </row>
    <row r="31" spans="1:20" x14ac:dyDescent="0.25">
      <c r="A31">
        <v>2.2999999999999998</v>
      </c>
      <c r="B31">
        <f t="shared" si="0"/>
        <v>0.20000000000000018</v>
      </c>
      <c r="C31">
        <v>3.1500767759044E-2</v>
      </c>
      <c r="D31">
        <v>6.2181325494814503E-3</v>
      </c>
      <c r="H31" s="194"/>
      <c r="I31" s="197">
        <v>1.45</v>
      </c>
      <c r="J31" s="187">
        <v>2.5115376248273601E-2</v>
      </c>
      <c r="K31">
        <v>5.7127641414033703E-3</v>
      </c>
      <c r="L31" s="196"/>
      <c r="M31" s="81">
        <v>4.4596850078502696E-3</v>
      </c>
      <c r="N31" s="284">
        <f t="shared" si="1"/>
        <v>2.4751251793568997E-2</v>
      </c>
      <c r="P31" s="282">
        <f t="shared" si="2"/>
        <v>5.55</v>
      </c>
      <c r="Q31" s="187">
        <f t="shared" si="3"/>
        <v>0.13939033817791849</v>
      </c>
      <c r="R31" s="196">
        <f>Q31-K36</f>
        <v>0.13369481602628036</v>
      </c>
      <c r="S31">
        <f t="shared" si="4"/>
        <v>0.77361637688744755</v>
      </c>
    </row>
    <row r="32" spans="1:20" x14ac:dyDescent="0.25">
      <c r="A32">
        <v>2.4</v>
      </c>
      <c r="B32">
        <f t="shared" si="0"/>
        <v>0.10000000000000009</v>
      </c>
      <c r="C32">
        <v>3.3199572878874699E-2</v>
      </c>
      <c r="D32">
        <v>6.3853451701620396E-3</v>
      </c>
      <c r="H32" s="194"/>
      <c r="I32" s="197">
        <v>1.4650000000000001</v>
      </c>
      <c r="J32" s="187">
        <v>2.5401864272776201E-2</v>
      </c>
      <c r="K32">
        <v>6.1290769853749203E-3</v>
      </c>
      <c r="L32" s="196"/>
      <c r="M32" s="81">
        <v>4.4645695705584996E-3</v>
      </c>
      <c r="N32" s="286">
        <f t="shared" si="1"/>
        <v>2.4711392573041297E-2</v>
      </c>
      <c r="P32">
        <f t="shared" si="2"/>
        <v>5.5350000000000001</v>
      </c>
      <c r="Q32" s="187">
        <f t="shared" si="3"/>
        <v>0.14059931874981627</v>
      </c>
      <c r="R32" s="196">
        <f>Q32-K37</f>
        <v>0.13511480239114887</v>
      </c>
      <c r="S32">
        <f t="shared" si="4"/>
        <v>0.77821722928023307</v>
      </c>
    </row>
    <row r="33" spans="1:19" x14ac:dyDescent="0.25">
      <c r="A33">
        <v>2.5</v>
      </c>
      <c r="B33">
        <f t="shared" si="0"/>
        <v>0</v>
      </c>
      <c r="C33">
        <v>3.2674162570881897E-2</v>
      </c>
      <c r="D33">
        <v>6.2831490093965096E-3</v>
      </c>
      <c r="H33" s="194"/>
      <c r="I33" s="197">
        <v>1.4750000000000001</v>
      </c>
      <c r="J33" s="187">
        <v>2.5781125491697799E-2</v>
      </c>
      <c r="K33">
        <v>5.8970168947523102E-3</v>
      </c>
      <c r="L33" s="196"/>
      <c r="M33" s="81">
        <v>4.4582777899881201E-3</v>
      </c>
      <c r="N33" s="286">
        <f t="shared" si="1"/>
        <v>2.4631984789684366E-2</v>
      </c>
      <c r="P33">
        <f t="shared" si="2"/>
        <v>5.5250000000000004</v>
      </c>
      <c r="Q33" s="187">
        <f t="shared" si="3"/>
        <v>0.14244071834163036</v>
      </c>
      <c r="R33" s="196">
        <f>Q33-K38</f>
        <v>0.13681163599979698</v>
      </c>
      <c r="S33">
        <f t="shared" si="4"/>
        <v>0.78698496883750779</v>
      </c>
    </row>
    <row r="34" spans="1:19" x14ac:dyDescent="0.25">
      <c r="H34" s="194"/>
      <c r="I34" s="197">
        <v>1.48</v>
      </c>
      <c r="J34" s="187">
        <v>2.5804037961208899E-2</v>
      </c>
      <c r="K34">
        <v>5.8708090892388596E-3</v>
      </c>
      <c r="L34" s="196">
        <v>8</v>
      </c>
      <c r="M34" s="81">
        <v>4.4577209869943804E-3</v>
      </c>
      <c r="N34" s="286">
        <f t="shared" si="1"/>
        <v>2.4606619848208978E-2</v>
      </c>
      <c r="P34">
        <f t="shared" si="2"/>
        <v>5.52</v>
      </c>
      <c r="Q34" s="187">
        <f t="shared" si="3"/>
        <v>0.14243828954587312</v>
      </c>
      <c r="S34">
        <f t="shared" si="4"/>
        <v>0.78625935829321958</v>
      </c>
    </row>
    <row r="35" spans="1:19" x14ac:dyDescent="0.25">
      <c r="H35" s="194"/>
      <c r="I35" s="197">
        <v>1.4850000000000001</v>
      </c>
      <c r="J35" s="187">
        <v>2.5617013130425598E-2</v>
      </c>
      <c r="K35">
        <v>5.8675100360046899E-3</v>
      </c>
      <c r="L35" s="196"/>
      <c r="M35" s="81">
        <v>4.4570000012305903E-3</v>
      </c>
      <c r="N35" s="286">
        <f t="shared" si="1"/>
        <v>2.4580355006786705E-2</v>
      </c>
      <c r="P35">
        <f t="shared" si="2"/>
        <v>5.5149999999999997</v>
      </c>
      <c r="Q35" s="187">
        <f t="shared" si="3"/>
        <v>0.14127782741429717</v>
      </c>
      <c r="S35">
        <f t="shared" si="4"/>
        <v>0.77914721818984889</v>
      </c>
    </row>
    <row r="36" spans="1:19" x14ac:dyDescent="0.25">
      <c r="H36" s="194"/>
      <c r="I36" s="197">
        <v>1.4950000000000001</v>
      </c>
      <c r="J36" s="187">
        <v>2.5694840875023599E-2</v>
      </c>
      <c r="K36">
        <v>5.6955221516381202E-3</v>
      </c>
      <c r="L36" s="196"/>
      <c r="M36" s="81">
        <v>4.46881806784989E-3</v>
      </c>
      <c r="N36" s="286">
        <f t="shared" si="1"/>
        <v>2.4600843463513645E-2</v>
      </c>
      <c r="P36">
        <f t="shared" si="2"/>
        <v>5.5049999999999999</v>
      </c>
      <c r="Q36" s="187">
        <f t="shared" si="3"/>
        <v>0.14145009901700492</v>
      </c>
      <c r="S36">
        <f t="shared" si="4"/>
        <v>0.77868279508861205</v>
      </c>
    </row>
    <row r="37" spans="1:19" x14ac:dyDescent="0.25">
      <c r="H37" s="194"/>
      <c r="I37" s="197">
        <v>1.5</v>
      </c>
      <c r="J37" s="190">
        <v>2.6176705840833502E-2</v>
      </c>
      <c r="K37" s="189">
        <v>5.4845163586673901E-3</v>
      </c>
      <c r="L37" s="196"/>
      <c r="M37" s="81">
        <v>4.4702022741629098E-3</v>
      </c>
      <c r="N37" s="187">
        <f t="shared" ref="N37:N58" si="6">P37*M37</f>
        <v>2.4586112507896003E-2</v>
      </c>
      <c r="P37">
        <f t="shared" ref="P37:P57" si="7">$I$58-I37</f>
        <v>5.5</v>
      </c>
      <c r="Q37" s="285">
        <f t="shared" ref="Q37:Q57" si="8">P37*J37</f>
        <v>0.14397188212458426</v>
      </c>
      <c r="S37">
        <f t="shared" ref="S37:S58" si="9">P37*Q37</f>
        <v>0.79184535168521342</v>
      </c>
    </row>
    <row r="38" spans="1:19" x14ac:dyDescent="0.25">
      <c r="H38" s="194"/>
      <c r="I38" s="197">
        <v>1.5049999999999999</v>
      </c>
      <c r="J38" s="190">
        <v>2.59972815920111E-2</v>
      </c>
      <c r="K38" s="189">
        <v>5.6290823418333703E-3</v>
      </c>
      <c r="L38" s="196"/>
      <c r="M38" s="81">
        <v>4.4704464622409403E-3</v>
      </c>
      <c r="N38" s="187">
        <f t="shared" si="6"/>
        <v>2.4565103310013967E-2</v>
      </c>
      <c r="P38">
        <f t="shared" si="7"/>
        <v>5.4950000000000001</v>
      </c>
      <c r="Q38" s="285">
        <f t="shared" si="8"/>
        <v>0.142855062348101</v>
      </c>
      <c r="S38">
        <f t="shared" si="9"/>
        <v>0.78498856760281499</v>
      </c>
    </row>
    <row r="39" spans="1:19" x14ac:dyDescent="0.25">
      <c r="H39" s="194"/>
      <c r="I39" s="197">
        <v>1.51</v>
      </c>
      <c r="J39" s="190">
        <v>2.5955940417526201E-2</v>
      </c>
      <c r="K39" s="189">
        <v>6.05345693111749E-3</v>
      </c>
      <c r="L39" s="196"/>
      <c r="M39" s="81">
        <v>4.4724734126236404E-3</v>
      </c>
      <c r="N39" s="187">
        <f t="shared" si="6"/>
        <v>2.4553879035303785E-2</v>
      </c>
      <c r="P39">
        <f t="shared" si="7"/>
        <v>5.49</v>
      </c>
      <c r="Q39" s="285">
        <f t="shared" si="8"/>
        <v>0.14249811289221886</v>
      </c>
      <c r="S39">
        <f t="shared" si="9"/>
        <v>0.78231463977828164</v>
      </c>
    </row>
    <row r="40" spans="1:19" x14ac:dyDescent="0.25">
      <c r="H40" s="194"/>
      <c r="I40" s="195">
        <v>1.5149999999999999</v>
      </c>
      <c r="J40" s="190">
        <v>2.56524433557834E-2</v>
      </c>
      <c r="K40" s="189">
        <v>6.4871850956880802E-3</v>
      </c>
      <c r="L40" s="196">
        <v>1</v>
      </c>
      <c r="M40" s="81">
        <v>4.47575268907386E-3</v>
      </c>
      <c r="N40" s="187">
        <f t="shared" si="6"/>
        <v>2.4549503499570125E-2</v>
      </c>
      <c r="O40" s="81"/>
      <c r="P40">
        <f t="shared" si="7"/>
        <v>5.4850000000000003</v>
      </c>
      <c r="Q40" s="285">
        <f t="shared" si="8"/>
        <v>0.14070365180647196</v>
      </c>
      <c r="S40">
        <f t="shared" si="9"/>
        <v>0.77175953015849874</v>
      </c>
    </row>
    <row r="41" spans="1:19" x14ac:dyDescent="0.25">
      <c r="H41" s="194"/>
      <c r="I41" s="195">
        <v>1.52</v>
      </c>
      <c r="J41" s="190">
        <v>2.5877696199663701E-2</v>
      </c>
      <c r="K41" s="189">
        <v>6.1494034129167601E-3</v>
      </c>
      <c r="L41" s="196">
        <v>4</v>
      </c>
      <c r="M41" s="81">
        <v>4.47625302141565E-3</v>
      </c>
      <c r="N41" s="187">
        <f t="shared" si="6"/>
        <v>2.4529866557357765E-2</v>
      </c>
      <c r="O41" s="81"/>
      <c r="P41">
        <f t="shared" si="7"/>
        <v>5.48</v>
      </c>
      <c r="Q41" s="285">
        <f t="shared" si="8"/>
        <v>0.1418097751741571</v>
      </c>
      <c r="S41">
        <f t="shared" si="9"/>
        <v>0.77711756795438103</v>
      </c>
    </row>
    <row r="42" spans="1:19" x14ac:dyDescent="0.25">
      <c r="H42" s="194"/>
      <c r="I42" s="195">
        <v>1.5249999999999999</v>
      </c>
      <c r="J42" s="190">
        <v>2.6307838100439001E-2</v>
      </c>
      <c r="K42" s="189">
        <v>6.29135585226213E-3</v>
      </c>
      <c r="M42" s="81">
        <v>4.4761930153838598E-3</v>
      </c>
      <c r="N42" s="187">
        <f t="shared" si="6"/>
        <v>2.4507156759226632E-2</v>
      </c>
      <c r="O42" s="81"/>
      <c r="P42">
        <f t="shared" si="7"/>
        <v>5.4749999999999996</v>
      </c>
      <c r="Q42" s="285">
        <f t="shared" si="8"/>
        <v>0.14403541359990352</v>
      </c>
      <c r="S42">
        <f t="shared" si="9"/>
        <v>0.78859388945947173</v>
      </c>
    </row>
    <row r="43" spans="1:19" x14ac:dyDescent="0.25">
      <c r="H43" s="194"/>
      <c r="I43" s="195">
        <v>1.75</v>
      </c>
      <c r="J43" s="190">
        <v>2.74770933728989E-2</v>
      </c>
      <c r="K43" s="189">
        <v>6.2425407593792101E-3</v>
      </c>
      <c r="M43" s="81">
        <v>4.6612659468537598E-3</v>
      </c>
      <c r="N43" s="187">
        <f t="shared" si="6"/>
        <v>2.4471646220982239E-2</v>
      </c>
      <c r="O43" s="81"/>
      <c r="P43">
        <f t="shared" si="7"/>
        <v>5.25</v>
      </c>
      <c r="Q43" s="285">
        <f t="shared" si="8"/>
        <v>0.14425474020771922</v>
      </c>
      <c r="S43">
        <f t="shared" si="9"/>
        <v>0.75733738609052592</v>
      </c>
    </row>
    <row r="44" spans="1:19" x14ac:dyDescent="0.25">
      <c r="H44" s="194"/>
      <c r="I44" s="193">
        <v>2</v>
      </c>
      <c r="J44" s="193">
        <v>2.9178131521549001E-2</v>
      </c>
      <c r="K44" s="189">
        <v>6.0908907239460601E-3</v>
      </c>
      <c r="M44" s="81">
        <v>4.8284094626017101E-3</v>
      </c>
      <c r="N44" s="187">
        <f t="shared" si="6"/>
        <v>2.4142047313008549E-2</v>
      </c>
      <c r="O44" s="81"/>
      <c r="P44" s="191">
        <f t="shared" si="7"/>
        <v>5</v>
      </c>
      <c r="Q44" s="192">
        <f t="shared" si="8"/>
        <v>0.145890657607745</v>
      </c>
      <c r="R44" s="191"/>
      <c r="S44">
        <f t="shared" si="9"/>
        <v>0.729453288038725</v>
      </c>
    </row>
    <row r="45" spans="1:19" x14ac:dyDescent="0.25">
      <c r="I45" s="190">
        <v>2.25</v>
      </c>
      <c r="J45" s="190">
        <v>2.9877846752449502E-2</v>
      </c>
      <c r="K45" s="189">
        <v>6.3527366348075497E-3</v>
      </c>
      <c r="M45" s="188">
        <v>4.9768402544600196E-3</v>
      </c>
      <c r="N45" s="187">
        <f t="shared" si="6"/>
        <v>2.3639991208685093E-2</v>
      </c>
      <c r="P45">
        <f t="shared" si="7"/>
        <v>4.75</v>
      </c>
      <c r="Q45" s="285">
        <f t="shared" si="8"/>
        <v>0.14191977207413514</v>
      </c>
      <c r="S45">
        <f t="shared" si="9"/>
        <v>0.67411891735214191</v>
      </c>
    </row>
    <row r="46" spans="1:19" x14ac:dyDescent="0.25">
      <c r="I46" s="190">
        <v>2.5</v>
      </c>
      <c r="J46" s="190">
        <v>3.1100356007541699E-2</v>
      </c>
      <c r="K46" s="189">
        <v>6.2748443138157398E-3</v>
      </c>
      <c r="M46" s="188">
        <v>5.1015849536987998E-3</v>
      </c>
      <c r="N46" s="187">
        <f t="shared" si="6"/>
        <v>2.2957132291644599E-2</v>
      </c>
      <c r="P46">
        <f t="shared" si="7"/>
        <v>4.5</v>
      </c>
      <c r="Q46" s="187">
        <f t="shared" si="8"/>
        <v>0.13995160203393764</v>
      </c>
      <c r="S46">
        <f t="shared" si="9"/>
        <v>0.62978220915271943</v>
      </c>
    </row>
    <row r="47" spans="1:19" x14ac:dyDescent="0.25">
      <c r="I47" s="190">
        <v>2.75</v>
      </c>
      <c r="J47" s="190">
        <v>3.1773435680680299E-2</v>
      </c>
      <c r="K47" s="189">
        <v>5.9314175944200102E-3</v>
      </c>
      <c r="M47" s="188">
        <v>5.1670885468582802E-3</v>
      </c>
      <c r="N47" s="187">
        <f t="shared" si="6"/>
        <v>2.1960126324147691E-2</v>
      </c>
      <c r="P47">
        <f t="shared" si="7"/>
        <v>4.25</v>
      </c>
      <c r="Q47" s="187">
        <f t="shared" si="8"/>
        <v>0.13503710164289126</v>
      </c>
      <c r="S47">
        <f t="shared" si="9"/>
        <v>0.57390768198228781</v>
      </c>
    </row>
    <row r="48" spans="1:19" x14ac:dyDescent="0.25">
      <c r="I48" s="190">
        <v>3</v>
      </c>
      <c r="J48" s="190">
        <v>3.2856697493824402E-2</v>
      </c>
      <c r="K48" s="189">
        <v>6.0816289307903297E-3</v>
      </c>
      <c r="M48" s="188">
        <v>5.3482673423890003E-3</v>
      </c>
      <c r="N48" s="187">
        <f t="shared" si="6"/>
        <v>2.1393069369556001E-2</v>
      </c>
      <c r="P48">
        <f t="shared" si="7"/>
        <v>4</v>
      </c>
      <c r="Q48" s="187">
        <f t="shared" si="8"/>
        <v>0.13142678997529761</v>
      </c>
      <c r="S48">
        <f t="shared" si="9"/>
        <v>0.52570715990119044</v>
      </c>
    </row>
    <row r="49" spans="9:19" x14ac:dyDescent="0.25">
      <c r="I49" s="190">
        <v>3.5</v>
      </c>
      <c r="J49" s="190">
        <v>3.40612354149816E-2</v>
      </c>
      <c r="K49" s="189">
        <v>5.9686391346210101E-3</v>
      </c>
      <c r="M49" s="188">
        <v>5.5014333505095702E-3</v>
      </c>
      <c r="N49" s="187">
        <f t="shared" si="6"/>
        <v>1.9255016726783494E-2</v>
      </c>
      <c r="P49">
        <f t="shared" si="7"/>
        <v>3.5</v>
      </c>
      <c r="Q49" s="187">
        <f t="shared" si="8"/>
        <v>0.1192143239524356</v>
      </c>
      <c r="S49">
        <f t="shared" si="9"/>
        <v>0.41725013383352461</v>
      </c>
    </row>
    <row r="50" spans="9:19" x14ac:dyDescent="0.25">
      <c r="I50" s="190">
        <v>4</v>
      </c>
      <c r="J50" s="190">
        <v>3.5316396312490901E-2</v>
      </c>
      <c r="K50" s="189">
        <v>5.8732098023183497E-3</v>
      </c>
      <c r="M50" s="188">
        <v>5.6580683246525302E-3</v>
      </c>
      <c r="N50" s="187">
        <f t="shared" si="6"/>
        <v>1.6974204973957591E-2</v>
      </c>
      <c r="P50">
        <f t="shared" si="7"/>
        <v>3</v>
      </c>
      <c r="Q50" s="187">
        <f t="shared" si="8"/>
        <v>0.10594918893747271</v>
      </c>
      <c r="S50">
        <f t="shared" si="9"/>
        <v>0.3178475668124181</v>
      </c>
    </row>
    <row r="51" spans="9:19" x14ac:dyDescent="0.25">
      <c r="I51" s="190">
        <v>4.5</v>
      </c>
      <c r="J51" s="190">
        <v>3.6518369851096501E-2</v>
      </c>
      <c r="K51" s="189">
        <v>5.9216680211498498E-3</v>
      </c>
      <c r="M51" s="188">
        <v>5.63030116862814E-3</v>
      </c>
      <c r="N51" s="187">
        <f t="shared" si="6"/>
        <v>1.407575292157035E-2</v>
      </c>
      <c r="P51">
        <f t="shared" si="7"/>
        <v>2.5</v>
      </c>
      <c r="Q51" s="187">
        <f t="shared" si="8"/>
        <v>9.1295924627741248E-2</v>
      </c>
      <c r="S51">
        <f t="shared" si="9"/>
        <v>0.22823981156935313</v>
      </c>
    </row>
    <row r="52" spans="9:19" x14ac:dyDescent="0.25">
      <c r="I52" s="190">
        <v>5</v>
      </c>
      <c r="J52" s="190">
        <v>3.7355524538580799E-2</v>
      </c>
      <c r="K52" s="189">
        <v>5.9457094247158601E-3</v>
      </c>
      <c r="M52" s="188">
        <v>5.8371388279522202E-3</v>
      </c>
      <c r="N52" s="187">
        <f t="shared" si="6"/>
        <v>1.167427765590444E-2</v>
      </c>
      <c r="P52">
        <f t="shared" si="7"/>
        <v>2</v>
      </c>
      <c r="Q52" s="187">
        <f t="shared" si="8"/>
        <v>7.4711049077161598E-2</v>
      </c>
      <c r="S52">
        <f t="shared" si="9"/>
        <v>0.1494220981543232</v>
      </c>
    </row>
    <row r="53" spans="9:19" x14ac:dyDescent="0.25">
      <c r="I53" s="190">
        <v>5.25</v>
      </c>
      <c r="J53" s="190">
        <v>3.7624434278955503E-2</v>
      </c>
      <c r="K53" s="189">
        <v>5.8942588729509497E-3</v>
      </c>
      <c r="M53" s="188">
        <v>5.8610765715290296E-3</v>
      </c>
      <c r="N53" s="187">
        <f t="shared" si="6"/>
        <v>1.0256884000175801E-2</v>
      </c>
      <c r="P53">
        <f t="shared" si="7"/>
        <v>1.75</v>
      </c>
      <c r="Q53" s="187">
        <f t="shared" si="8"/>
        <v>6.5842759988172128E-2</v>
      </c>
      <c r="S53">
        <f t="shared" si="9"/>
        <v>0.11522482997930122</v>
      </c>
    </row>
    <row r="54" spans="9:19" x14ac:dyDescent="0.25">
      <c r="I54" s="190">
        <v>5.5</v>
      </c>
      <c r="J54" s="190">
        <v>3.8213123307037099E-2</v>
      </c>
      <c r="K54" s="189">
        <v>5.54646298319486E-3</v>
      </c>
      <c r="M54" s="188">
        <v>5.8634654049705796E-3</v>
      </c>
      <c r="N54" s="187">
        <f t="shared" si="6"/>
        <v>8.7951981074558695E-3</v>
      </c>
      <c r="P54">
        <f t="shared" si="7"/>
        <v>1.5</v>
      </c>
      <c r="Q54" s="187">
        <f t="shared" si="8"/>
        <v>5.7319684960555645E-2</v>
      </c>
      <c r="S54">
        <f t="shared" si="9"/>
        <v>8.5979527440833467E-2</v>
      </c>
    </row>
    <row r="55" spans="9:19" x14ac:dyDescent="0.25">
      <c r="I55" s="190">
        <v>5.75</v>
      </c>
      <c r="J55" s="190">
        <v>3.8594212392202398E-2</v>
      </c>
      <c r="K55" s="189">
        <v>5.5592155774193998E-3</v>
      </c>
      <c r="M55" s="188">
        <v>5.82408962400078E-3</v>
      </c>
      <c r="N55" s="187">
        <f t="shared" si="6"/>
        <v>7.2801120300009748E-3</v>
      </c>
      <c r="P55">
        <f t="shared" si="7"/>
        <v>1.25</v>
      </c>
      <c r="Q55" s="187">
        <f t="shared" si="8"/>
        <v>4.8242765490252998E-2</v>
      </c>
      <c r="S55">
        <f t="shared" si="9"/>
        <v>6.0303456862816247E-2</v>
      </c>
    </row>
    <row r="56" spans="9:19" x14ac:dyDescent="0.25">
      <c r="I56" s="190">
        <v>6</v>
      </c>
      <c r="J56" s="190">
        <v>3.9050907195331698E-2</v>
      </c>
      <c r="K56" s="189">
        <v>6.2161651953079504E-3</v>
      </c>
      <c r="M56" s="188">
        <v>5.7904317243353404E-3</v>
      </c>
      <c r="N56" s="187">
        <f t="shared" si="6"/>
        <v>5.7904317243353404E-3</v>
      </c>
      <c r="P56">
        <f t="shared" si="7"/>
        <v>1</v>
      </c>
      <c r="Q56" s="187">
        <f t="shared" si="8"/>
        <v>3.9050907195331698E-2</v>
      </c>
      <c r="S56">
        <f t="shared" si="9"/>
        <v>3.9050907195331698E-2</v>
      </c>
    </row>
    <row r="57" spans="9:19" x14ac:dyDescent="0.25">
      <c r="I57" s="190">
        <v>6.5</v>
      </c>
      <c r="J57" s="190">
        <v>4.0198025107618503E-2</v>
      </c>
      <c r="K57" s="189">
        <v>5.5319676955854699E-3</v>
      </c>
      <c r="M57" s="188">
        <v>5.9577854548054096E-3</v>
      </c>
      <c r="N57" s="187">
        <f t="shared" si="6"/>
        <v>2.9788927274027048E-3</v>
      </c>
      <c r="P57">
        <f t="shared" si="7"/>
        <v>0.5</v>
      </c>
      <c r="Q57" s="187">
        <f t="shared" si="8"/>
        <v>2.0099012553809251E-2</v>
      </c>
      <c r="S57">
        <f t="shared" si="9"/>
        <v>1.0049506276904626E-2</v>
      </c>
    </row>
    <row r="58" spans="9:19" x14ac:dyDescent="0.25">
      <c r="I58" s="190">
        <v>7</v>
      </c>
      <c r="J58" s="190">
        <v>4.0315138216627799E-2</v>
      </c>
      <c r="K58" s="189">
        <v>6.0489833483296602E-3</v>
      </c>
      <c r="M58" s="188">
        <v>5.9795560608197299E-3</v>
      </c>
      <c r="N58" s="187">
        <f t="shared" si="6"/>
        <v>5.9795560608197303E-6</v>
      </c>
      <c r="P58">
        <v>1E-3</v>
      </c>
      <c r="Q58" s="187">
        <v>1E-3</v>
      </c>
      <c r="S58">
        <f t="shared" si="9"/>
        <v>9.9999999999999995E-7</v>
      </c>
    </row>
    <row r="65" spans="9:9" x14ac:dyDescent="0.25">
      <c r="I65">
        <v>5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zoomScale="85" zoomScaleNormal="85" workbookViewId="0">
      <selection activeCell="P16" sqref="P16"/>
    </sheetView>
  </sheetViews>
  <sheetFormatPr baseColWidth="10" defaultRowHeight="15" x14ac:dyDescent="0.25"/>
  <cols>
    <col min="2" max="2" width="2.28515625" customWidth="1"/>
    <col min="3" max="3" width="4" customWidth="1"/>
    <col min="4" max="4" width="2.140625" bestFit="1" customWidth="1"/>
    <col min="5" max="5" width="6.140625" customWidth="1"/>
    <col min="6" max="6" width="2.140625" bestFit="1" customWidth="1"/>
    <col min="7" max="7" width="4.140625" customWidth="1"/>
    <col min="8" max="8" width="4.28515625" customWidth="1"/>
    <col min="9" max="9" width="2.140625" bestFit="1" customWidth="1"/>
    <col min="10" max="10" width="6.140625" bestFit="1" customWidth="1"/>
    <col min="11" max="11" width="2.140625" bestFit="1" customWidth="1"/>
    <col min="12" max="12" width="3.140625" bestFit="1" customWidth="1"/>
    <col min="13" max="13" width="4.140625" bestFit="1" customWidth="1"/>
    <col min="14" max="14" width="2.140625" bestFit="1" customWidth="1"/>
    <col min="15" max="15" width="6.140625" bestFit="1" customWidth="1"/>
    <col min="16" max="16" width="2.140625" bestFit="1" customWidth="1"/>
    <col min="17" max="17" width="3.140625" bestFit="1" customWidth="1"/>
    <col min="18" max="18" width="4.7109375" customWidth="1"/>
    <col min="19" max="19" width="2.140625" bestFit="1" customWidth="1"/>
    <col min="20" max="20" width="6.140625" bestFit="1" customWidth="1"/>
    <col min="21" max="21" width="2.140625" bestFit="1" customWidth="1"/>
    <col min="22" max="22" width="3.140625" bestFit="1" customWidth="1"/>
    <col min="23" max="23" width="4.140625" bestFit="1" customWidth="1"/>
    <col min="24" max="24" width="2.140625" bestFit="1" customWidth="1"/>
    <col min="25" max="25" width="6.140625" bestFit="1" customWidth="1"/>
    <col min="26" max="26" width="2.140625" bestFit="1" customWidth="1"/>
    <col min="27" max="27" width="3.140625" bestFit="1" customWidth="1"/>
    <col min="28" max="28" width="5.140625" bestFit="1" customWidth="1"/>
    <col min="31" max="31" width="2" bestFit="1" customWidth="1"/>
    <col min="32" max="32" width="2.5703125" bestFit="1" customWidth="1"/>
    <col min="33" max="33" width="2" bestFit="1" customWidth="1"/>
    <col min="34" max="34" width="6.5703125" bestFit="1" customWidth="1"/>
    <col min="35" max="35" width="1.7109375" bestFit="1" customWidth="1"/>
    <col min="36" max="36" width="2.140625" bestFit="1" customWidth="1"/>
    <col min="37" max="37" width="5.42578125" bestFit="1" customWidth="1"/>
    <col min="38" max="38" width="2.7109375" bestFit="1" customWidth="1"/>
    <col min="39" max="39" width="2.140625" bestFit="1" customWidth="1"/>
    <col min="40" max="40" width="6" bestFit="1" customWidth="1"/>
    <col min="41" max="41" width="2.7109375" bestFit="1" customWidth="1"/>
    <col min="42" max="42" width="2.140625" bestFit="1" customWidth="1"/>
  </cols>
  <sheetData>
    <row r="1" spans="1:44" x14ac:dyDescent="0.25">
      <c r="C1" s="216" t="s">
        <v>92</v>
      </c>
      <c r="E1" s="216">
        <v>200</v>
      </c>
      <c r="F1" s="124" t="s">
        <v>99</v>
      </c>
      <c r="G1" t="s">
        <v>92</v>
      </c>
      <c r="H1" t="s">
        <v>103</v>
      </c>
      <c r="I1" s="228" t="s">
        <v>92</v>
      </c>
      <c r="J1" s="217">
        <v>400</v>
      </c>
      <c r="K1" s="124" t="s">
        <v>99</v>
      </c>
      <c r="L1" t="s">
        <v>92</v>
      </c>
      <c r="M1" t="s">
        <v>102</v>
      </c>
      <c r="N1" s="228" t="s">
        <v>92</v>
      </c>
      <c r="O1" s="217">
        <v>600</v>
      </c>
      <c r="P1" s="124" t="s">
        <v>99</v>
      </c>
      <c r="Q1" t="s">
        <v>92</v>
      </c>
      <c r="R1" t="s">
        <v>101</v>
      </c>
      <c r="S1" s="228" t="s">
        <v>92</v>
      </c>
      <c r="T1" s="217">
        <v>800</v>
      </c>
      <c r="U1" s="124" t="s">
        <v>99</v>
      </c>
      <c r="V1" t="s">
        <v>92</v>
      </c>
      <c r="W1" t="s">
        <v>100</v>
      </c>
      <c r="X1" s="228" t="s">
        <v>92</v>
      </c>
      <c r="Y1" s="217">
        <v>1000</v>
      </c>
      <c r="Z1" s="124" t="s">
        <v>99</v>
      </c>
      <c r="AA1" t="s">
        <v>92</v>
      </c>
    </row>
    <row r="2" spans="1:44" x14ac:dyDescent="0.25">
      <c r="C2" s="216"/>
      <c r="E2" s="216"/>
      <c r="F2" s="124"/>
      <c r="I2" s="228"/>
      <c r="J2" s="217"/>
      <c r="K2" s="124"/>
      <c r="AF2" s="216" t="s">
        <v>92</v>
      </c>
      <c r="AH2" s="216">
        <v>200</v>
      </c>
      <c r="AI2" s="124" t="s">
        <v>99</v>
      </c>
      <c r="AJ2" t="s">
        <v>92</v>
      </c>
    </row>
    <row r="3" spans="1:44" x14ac:dyDescent="0.25">
      <c r="A3" s="1"/>
      <c r="B3" s="223"/>
      <c r="C3" s="205"/>
      <c r="D3" s="214"/>
      <c r="E3" s="213"/>
      <c r="F3" s="212"/>
      <c r="G3" s="211"/>
      <c r="H3" s="205"/>
      <c r="I3" s="214"/>
      <c r="J3" s="213"/>
      <c r="K3" s="212"/>
      <c r="L3" s="211"/>
      <c r="M3" s="205"/>
      <c r="N3" s="214"/>
      <c r="O3" s="213"/>
      <c r="P3" s="212"/>
      <c r="Q3" s="211"/>
      <c r="R3" s="205"/>
      <c r="S3" s="214"/>
      <c r="T3" s="213"/>
      <c r="U3" s="212"/>
      <c r="V3" s="211"/>
      <c r="W3" s="205"/>
      <c r="X3" s="214"/>
      <c r="Y3" s="213"/>
      <c r="Z3" s="212"/>
      <c r="AA3" s="211"/>
      <c r="AB3" s="1"/>
      <c r="AF3" s="216"/>
      <c r="AH3" s="216"/>
      <c r="AI3" s="124"/>
    </row>
    <row r="4" spans="1:44" x14ac:dyDescent="0.25">
      <c r="A4" s="1"/>
      <c r="B4" s="210">
        <v>0</v>
      </c>
      <c r="C4" s="209"/>
      <c r="D4" s="208"/>
      <c r="E4" s="207"/>
      <c r="F4" s="206"/>
      <c r="G4" s="205"/>
      <c r="H4" s="204">
        <v>200</v>
      </c>
      <c r="I4" s="227"/>
      <c r="J4" s="226"/>
      <c r="K4" s="225"/>
      <c r="L4" s="224"/>
      <c r="M4" s="204">
        <v>400</v>
      </c>
      <c r="N4" s="227"/>
      <c r="O4" s="226"/>
      <c r="P4" s="225"/>
      <c r="Q4" s="224"/>
      <c r="R4" s="204">
        <v>600</v>
      </c>
      <c r="S4" s="227"/>
      <c r="T4" s="226"/>
      <c r="U4" s="225"/>
      <c r="V4" s="224"/>
      <c r="W4" s="204">
        <v>800</v>
      </c>
      <c r="X4" s="227"/>
      <c r="Y4" s="226"/>
      <c r="Z4" s="225"/>
      <c r="AA4" s="224"/>
      <c r="AB4" s="204">
        <v>1000</v>
      </c>
      <c r="AE4" s="223"/>
      <c r="AF4" s="205"/>
      <c r="AG4" s="214"/>
      <c r="AH4" s="213"/>
      <c r="AI4" s="212"/>
      <c r="AJ4" s="211"/>
      <c r="AK4" s="205"/>
    </row>
    <row r="5" spans="1:44" x14ac:dyDescent="0.25">
      <c r="C5" s="222"/>
      <c r="AA5" s="221"/>
      <c r="AE5" s="210">
        <v>0</v>
      </c>
      <c r="AF5" s="209"/>
      <c r="AG5" s="208"/>
      <c r="AH5" s="207"/>
      <c r="AI5" s="206"/>
      <c r="AJ5" s="205"/>
      <c r="AK5" s="204">
        <v>200</v>
      </c>
      <c r="AL5" s="203"/>
      <c r="AM5" s="203"/>
      <c r="AN5" s="203"/>
      <c r="AO5" s="203"/>
      <c r="AP5" s="203"/>
      <c r="AQ5" s="203"/>
      <c r="AR5" s="203"/>
    </row>
    <row r="6" spans="1:44" ht="15" customHeight="1" x14ac:dyDescent="0.25">
      <c r="C6" s="220"/>
      <c r="D6" s="203"/>
      <c r="E6" s="203"/>
      <c r="F6" s="203"/>
      <c r="G6" s="203"/>
      <c r="H6" s="203"/>
      <c r="I6" s="203"/>
      <c r="J6" s="203"/>
      <c r="K6" s="203"/>
      <c r="L6" s="270" t="s">
        <v>98</v>
      </c>
      <c r="M6" s="270"/>
      <c r="N6" s="270"/>
      <c r="O6" s="270"/>
      <c r="P6" s="270"/>
      <c r="Q6" s="270"/>
      <c r="R6" s="270"/>
      <c r="S6" s="203"/>
      <c r="T6" s="203"/>
      <c r="U6" s="203"/>
      <c r="V6" s="203"/>
      <c r="W6" s="203"/>
      <c r="X6" s="203"/>
      <c r="Y6" s="203"/>
      <c r="Z6" s="203"/>
      <c r="AA6" s="219"/>
      <c r="AE6" s="218"/>
      <c r="AF6" s="218"/>
    </row>
    <row r="7" spans="1:44" x14ac:dyDescent="0.25">
      <c r="L7" s="271"/>
      <c r="M7" s="271"/>
      <c r="N7" s="271"/>
      <c r="O7" s="271"/>
      <c r="P7" s="271"/>
      <c r="Q7" s="271"/>
      <c r="R7" s="271"/>
      <c r="AF7" s="218"/>
      <c r="AG7" s="218"/>
      <c r="AH7" s="216" t="s">
        <v>97</v>
      </c>
      <c r="AI7" s="216" t="s">
        <v>92</v>
      </c>
      <c r="AK7" s="217">
        <v>400</v>
      </c>
      <c r="AL7" s="216">
        <v>-3</v>
      </c>
      <c r="AM7" t="s">
        <v>92</v>
      </c>
    </row>
    <row r="8" spans="1:44" x14ac:dyDescent="0.25">
      <c r="AI8" s="216"/>
      <c r="AK8" s="216"/>
      <c r="AL8" s="124"/>
    </row>
    <row r="9" spans="1:44" x14ac:dyDescent="0.25">
      <c r="AH9" s="215"/>
      <c r="AI9" s="205"/>
      <c r="AJ9" s="214"/>
      <c r="AK9" s="213"/>
      <c r="AL9" s="212"/>
      <c r="AM9" s="211"/>
      <c r="AN9" s="205"/>
    </row>
    <row r="10" spans="1:44" x14ac:dyDescent="0.25">
      <c r="AE10" s="203"/>
      <c r="AF10" s="203"/>
      <c r="AG10" s="203"/>
      <c r="AH10" s="210"/>
      <c r="AI10" s="209"/>
      <c r="AJ10" s="208"/>
      <c r="AK10" s="207"/>
      <c r="AL10" s="206"/>
      <c r="AM10" s="205"/>
      <c r="AN10" s="204"/>
      <c r="AO10" s="203"/>
      <c r="AP10" s="203"/>
      <c r="AQ10" s="203"/>
      <c r="AR10" s="203"/>
    </row>
    <row r="11" spans="1:44" x14ac:dyDescent="0.25">
      <c r="AI11" s="202" t="s">
        <v>96</v>
      </c>
      <c r="AM11" t="s">
        <v>95</v>
      </c>
    </row>
    <row r="13" spans="1:44" x14ac:dyDescent="0.25">
      <c r="AK13" s="216" t="s">
        <v>94</v>
      </c>
      <c r="AL13" s="216" t="s">
        <v>93</v>
      </c>
      <c r="AN13" s="217">
        <v>600</v>
      </c>
      <c r="AO13" s="216">
        <v>-5</v>
      </c>
      <c r="AP13" t="s">
        <v>92</v>
      </c>
    </row>
    <row r="14" spans="1:44" x14ac:dyDescent="0.25">
      <c r="AL14" s="216"/>
      <c r="AN14" s="216"/>
      <c r="AO14" s="124"/>
    </row>
    <row r="15" spans="1:44" x14ac:dyDescent="0.25">
      <c r="AK15" s="215"/>
      <c r="AL15" s="205"/>
      <c r="AM15" s="214"/>
      <c r="AN15" s="213"/>
      <c r="AO15" s="212"/>
      <c r="AP15" s="211"/>
      <c r="AQ15" s="205"/>
    </row>
    <row r="16" spans="1:44" x14ac:dyDescent="0.25">
      <c r="AE16" s="203"/>
      <c r="AF16" s="203"/>
      <c r="AG16" s="203"/>
      <c r="AH16" s="203"/>
      <c r="AI16" s="203"/>
      <c r="AJ16" s="203"/>
      <c r="AK16" s="210"/>
      <c r="AL16" s="209"/>
      <c r="AM16" s="208"/>
      <c r="AN16" s="207"/>
      <c r="AO16" s="206"/>
      <c r="AP16" s="205"/>
      <c r="AQ16" s="204"/>
      <c r="AR16" s="203"/>
    </row>
    <row r="17" spans="38:42" x14ac:dyDescent="0.25">
      <c r="AL17" s="202" t="s">
        <v>91</v>
      </c>
      <c r="AP17" t="s">
        <v>90</v>
      </c>
    </row>
  </sheetData>
  <mergeCells count="1">
    <mergeCell ref="L6:R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Rugosidades-Calib (Sin optim.)</vt:lpstr>
      <vt:lpstr>Rugosidades_GD</vt:lpstr>
      <vt:lpstr>Estadísticas</vt:lpstr>
      <vt:lpstr>Resumen</vt:lpstr>
      <vt:lpstr>Rugosidades - Cepillado</vt:lpstr>
      <vt:lpstr>Pruebas</vt:lpstr>
      <vt:lpstr>Presupuesto</vt:lpstr>
      <vt:lpstr>Ajuste Logarítmico</vt:lpstr>
      <vt:lpstr>Intervalos Amarillos</vt:lpstr>
      <vt:lpstr>DIAGRAMA 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2020-09-14T17:37:30Z</dcterms:modified>
</cp:coreProperties>
</file>