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840" windowHeight="5490" tabRatio="713" activeTab="2"/>
  </bookViews>
  <sheets>
    <sheet name="MUNICIPIOS PIB" sheetId="1" r:id="rId1"/>
    <sheet name="1996" sheetId="2" r:id="rId2"/>
    <sheet name="2010" sheetId="3" r:id="rId3"/>
    <sheet name="Curva de Lorenz" sheetId="4" r:id="rId4"/>
    <sheet name="poblacion" sheetId="5" r:id="rId5"/>
    <sheet name="estadisticós" sheetId="6" r:id="rId6"/>
    <sheet name="tabla distribucion" sheetId="7" r:id="rId7"/>
    <sheet name="histograma" sheetId="8" r:id="rId8"/>
    <sheet name="GINI" sheetId="9" r:id="rId9"/>
    <sheet name="GINIS 1996 " sheetId="10" r:id="rId10"/>
    <sheet name="gini 2010 co" sheetId="11" r:id="rId11"/>
    <sheet name="orden poblacion" sheetId="12" r:id="rId12"/>
  </sheets>
  <definedNames>
    <definedName name="_xlnm._FilterDatabase" localSheetId="0" hidden="1">'MUNICIPIOS PIB'!$H$1:$H$2660</definedName>
  </definedNames>
  <calcPr fullCalcOnLoad="1"/>
</workbook>
</file>

<file path=xl/sharedStrings.xml><?xml version="1.0" encoding="utf-8"?>
<sst xmlns="http://schemas.openxmlformats.org/spreadsheetml/2006/main" count="1647" uniqueCount="221">
  <si>
    <t>E.4.1.1 PIB municipal per cápita (¬)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</si>
  <si>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</si>
  <si>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</si>
  <si>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</si>
  <si>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</si>
  <si>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</si>
  <si>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</si>
  <si>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</si>
  <si>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</si>
  <si>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</si>
  <si>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</si>
  <si>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</si>
  <si>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</si>
  <si>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</si>
  <si>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</si>
  <si>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</si>
  <si>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</si>
  <si>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</si>
  <si>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</si>
  <si>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</si>
  <si>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</si>
  <si>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</si>
  <si>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</si>
  <si>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</si>
  <si>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</si>
  <si>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</si>
  <si>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</si>
  <si>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</si>
  <si>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</si>
  <si>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</si>
  <si>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</si>
  <si>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</si>
  <si>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</si>
  <si>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</si>
  <si>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</si>
  <si>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</si>
  <si>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</si>
  <si>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</si>
  <si>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</si>
  <si>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</si>
  <si>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</si>
  <si>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</si>
  <si>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</si>
  <si>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</si>
  <si>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</si>
  <si>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</si>
  <si>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</si>
  <si>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</si>
  <si>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</si>
  <si>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</si>
  <si>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</si>
  <si>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</si>
  <si>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</si>
  <si>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</si>
  <si>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</si>
  <si>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</si>
  <si>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</si>
  <si>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</si>
  <si>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</si>
  <si>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</si>
  <si>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</si>
  <si>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</si>
  <si>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</si>
  <si>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</si>
  <si>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</si>
  <si>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</si>
  <si>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</si>
  <si>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</si>
  <si>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</si>
  <si>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</si>
  <si>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</si>
  <si>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</si>
  <si>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</si>
  <si>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Markina-Xemein</t>
  </si>
  <si>
    <t>Maruri-Jatabe</t>
  </si>
  <si>
    <t>Mañaria</t>
  </si>
  <si>
    <t>Mendata</t>
  </si>
  <si>
    <t>Mendexa</t>
  </si>
  <si>
    <t>Meñaka</t>
  </si>
  <si>
    <t>Morga</t>
  </si>
  <si>
    <t>Mundaka</t>
  </si>
  <si>
    <t>Mungia</t>
  </si>
  <si>
    <t>Munitibar-Arbatzegi Gerrikaitz-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</si>
  <si>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</si>
  <si>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</si>
  <si>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</si>
  <si>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</si>
  <si>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</si>
  <si>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</si>
  <si>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</si>
  <si>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</si>
  <si>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</si>
  <si>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</si>
  <si>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</si>
  <si>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</si>
  <si>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</si>
  <si>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Sopelana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</si>
  <si>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</si>
  <si>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</si>
  <si>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</si>
  <si>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</si>
  <si>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</si>
  <si>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</si>
  <si>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</si>
  <si>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</si>
  <si>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</si>
  <si>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</si>
  <si>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</si>
  <si>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</si>
  <si>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</si>
  <si>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</si>
  <si>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</si>
  <si>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</si>
  <si>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Arratia-Nervión</t>
  </si>
  <si>
    <t>Orduña</t>
  </si>
  <si>
    <t>Duranguesado</t>
  </si>
  <si>
    <t>Gran Bilbao</t>
  </si>
  <si>
    <t>Abanto y Ciérvana</t>
  </si>
  <si>
    <t>Las Encartaciones</t>
  </si>
  <si>
    <t>POBLACION(1996)</t>
  </si>
  <si>
    <t>PIB PER CAPITA 2010</t>
  </si>
  <si>
    <t>RENTAxPOBLACION</t>
  </si>
  <si>
    <t>ACUMULAR POBLA.</t>
  </si>
  <si>
    <t>ACUMULAR RENTA</t>
  </si>
  <si>
    <t>%POBLACION</t>
  </si>
  <si>
    <t>%RENTA</t>
  </si>
  <si>
    <t>PIB PER CAPITA 1996</t>
  </si>
  <si>
    <t>RENTAxPOBLA.</t>
  </si>
  <si>
    <t>ACUM.RENTA</t>
  </si>
  <si>
    <t>ACUM.POBLA.</t>
  </si>
  <si>
    <t>%POBLA</t>
  </si>
  <si>
    <t>Valle de Carranza</t>
  </si>
  <si>
    <t>PROMEDIO</t>
  </si>
  <si>
    <t>VARIANZA</t>
  </si>
  <si>
    <t>DES.TIPICA</t>
  </si>
  <si>
    <t>COEF.VARIACIÓN</t>
  </si>
  <si>
    <t>TOTAL</t>
  </si>
  <si>
    <t>PIB1996</t>
  </si>
  <si>
    <t>Población(2010)</t>
  </si>
  <si>
    <t>Población(1996)</t>
  </si>
  <si>
    <t>Municipio</t>
  </si>
  <si>
    <t>Valor</t>
  </si>
  <si>
    <t>Abanto-Zierbena</t>
  </si>
  <si>
    <t>Trapagaran</t>
  </si>
  <si>
    <t>Karrantza Harana</t>
  </si>
  <si>
    <t>Turtzios</t>
  </si>
  <si>
    <t>Fruniz</t>
  </si>
  <si>
    <t>Gernika-Bermeo</t>
  </si>
  <si>
    <t>Encartaciones</t>
  </si>
  <si>
    <t>Markina-Ondarroa</t>
  </si>
  <si>
    <t>Plentzia-Mungia</t>
  </si>
  <si>
    <t>Sopela</t>
  </si>
  <si>
    <t>PIB(1996)</t>
  </si>
  <si>
    <t>PIB(2010)</t>
  </si>
  <si>
    <t>Vizcaya</t>
  </si>
  <si>
    <t>MEDIA</t>
  </si>
  <si>
    <t>Población Media(1996)</t>
  </si>
  <si>
    <t>Población Media(2010)</t>
  </si>
  <si>
    <t>MEDIA PIB (1996)</t>
  </si>
  <si>
    <t>MEDIA PIB(2010)</t>
  </si>
  <si>
    <t>VIZCAYA</t>
  </si>
  <si>
    <t xml:space="preserve">Estadísticos descriptivos del PIB per Cápita municipal </t>
  </si>
  <si>
    <t>VARIANZA PIB (1996)</t>
  </si>
  <si>
    <t>VARIANZA PIB(2010)</t>
  </si>
  <si>
    <t>Tabla distribución</t>
  </si>
  <si>
    <t>GINI 1996</t>
  </si>
  <si>
    <t>GINI 2010</t>
  </si>
  <si>
    <t>Incremento</t>
  </si>
  <si>
    <t>Xk+1</t>
  </si>
  <si>
    <t>xk+1</t>
  </si>
  <si>
    <t>yk+1</t>
  </si>
  <si>
    <t>PIB Total (1996)</t>
  </si>
  <si>
    <t>PIB Total (2010)</t>
  </si>
  <si>
    <t>Tabla 1.Distribución del PIB y la población por comarcas</t>
  </si>
  <si>
    <t>c</t>
  </si>
  <si>
    <t>0-10</t>
  </si>
  <si>
    <t>20-30</t>
  </si>
  <si>
    <t>30-40</t>
  </si>
  <si>
    <t>&gt;40</t>
  </si>
  <si>
    <t>MILES</t>
  </si>
  <si>
    <t>10-20</t>
  </si>
  <si>
    <t>Poblaciónx pib(1996)</t>
  </si>
  <si>
    <t>PIB PER CAPITA 2010 PRECIO CONSTANTE</t>
  </si>
  <si>
    <t>Arratia-Nervión (14)</t>
  </si>
  <si>
    <t>Gernika-Bermeo(20)</t>
  </si>
  <si>
    <t>Duranguesado(15)</t>
  </si>
  <si>
    <t>Gran Bilbao(26)</t>
  </si>
  <si>
    <t>Las Encartaciones(10)</t>
  </si>
  <si>
    <t>Markina-Ondarroa(12)</t>
  </si>
  <si>
    <t>Plentzia-Mungia(15)</t>
  </si>
  <si>
    <t>pibxpobla1996</t>
  </si>
  <si>
    <t>pibxpobla2010</t>
  </si>
  <si>
    <t>DESVIACIÓN TÍPICA</t>
  </si>
  <si>
    <t>COEFICIENTE DE VARIACIÓN</t>
  </si>
  <si>
    <t>%pobla</t>
  </si>
  <si>
    <t>%renta</t>
  </si>
  <si>
    <t>acumular pobl</t>
  </si>
  <si>
    <t>acumular renta</t>
  </si>
  <si>
    <t>GINI</t>
  </si>
  <si>
    <t>PIB2010</t>
  </si>
  <si>
    <t>Poblaciónx pib(2010)</t>
  </si>
  <si>
    <t xml:space="preserve">Coef. variación </t>
  </si>
  <si>
    <t xml:space="preserve">p90/p10 </t>
  </si>
  <si>
    <t xml:space="preserve">p95/p5 </t>
  </si>
  <si>
    <t>p10/media</t>
  </si>
  <si>
    <t xml:space="preserve">p90/media </t>
  </si>
  <si>
    <t xml:space="preserve">Índice de Gini </t>
  </si>
  <si>
    <t>p90</t>
  </si>
  <si>
    <t>p50</t>
  </si>
  <si>
    <t>p95</t>
  </si>
  <si>
    <t>p10</t>
  </si>
  <si>
    <t>p5</t>
  </si>
  <si>
    <t>Medidas de desigualdad usando PIB per Cápita de Vizcaya en 1996 y 2010</t>
  </si>
  <si>
    <t>p100</t>
  </si>
  <si>
    <t>PIB per capita1996</t>
  </si>
  <si>
    <t>PIB per capita 2010 (precio constante 1996)</t>
  </si>
  <si>
    <t>POBLACIÓN</t>
  </si>
  <si>
    <t>PIB TOTAL</t>
  </si>
  <si>
    <t>LORENZ 1996</t>
  </si>
  <si>
    <t>LORENZ 2010</t>
  </si>
  <si>
    <t>POBLACION (2010)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</si>
</sst>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  <numFmt numFmtId="172" formatCode="0.000"/>
    <numFmt numFmtId="173" formatCode="#,##0.0"/>
    <numFmt numFmtId="174" formatCode="0.000000%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[$-C0A]dddd\,\ dd&quot; de &quot;mmmm&quot; de &quot;yyyy"/>
    <numFmt numFmtId="182" formatCode="0.0"/>
    <numFmt numFmtId="183" formatCode="#,##0.000"/>
  </numFmts>
  <fonts count="60">
    <font>
      <sz val="10"/>
      <name val="Arial"/>
      <family val="0"/>
    </font>
    <font>
      <sz val="8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0"/>
      <color indexed="9"/>
      <name val="Calibri"/>
      <family val="2"/>
    </font>
    <font>
      <sz val="18"/>
      <color indexed="8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medium">
        <color rgb="FFAAAAAA"/>
      </left>
      <right style="medium">
        <color rgb="FFAAAAAA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1"/>
      </left>
      <right style="thin">
        <color indexed="61"/>
      </right>
      <top style="medium"/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1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49" fontId="5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0" borderId="0" xfId="45" applyFont="1" applyAlignment="1" applyProtection="1">
      <alignment/>
      <protection/>
    </xf>
    <xf numFmtId="0" fontId="56" fillId="0" borderId="0" xfId="45" applyFont="1" applyAlignment="1" applyProtection="1">
      <alignment horizontal="left" wrapText="1" indent="1"/>
      <protection/>
    </xf>
    <xf numFmtId="0" fontId="57" fillId="35" borderId="11" xfId="0" applyFont="1" applyFill="1" applyBorder="1" applyAlignment="1">
      <alignment wrapText="1"/>
    </xf>
    <xf numFmtId="3" fontId="57" fillId="35" borderId="11" xfId="0" applyNumberFormat="1" applyFont="1" applyFill="1" applyBorder="1" applyAlignment="1">
      <alignment wrapText="1"/>
    </xf>
    <xf numFmtId="0" fontId="57" fillId="35" borderId="12" xfId="0" applyFont="1" applyFill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6" fillId="34" borderId="10" xfId="0" applyNumberFormat="1" applyFont="1" applyFill="1" applyBorder="1" applyAlignment="1">
      <alignment horizontal="center"/>
    </xf>
    <xf numFmtId="169" fontId="0" fillId="0" borderId="10" xfId="54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8" fillId="0" borderId="14" xfId="45" applyFont="1" applyBorder="1" applyAlignment="1" applyProtection="1">
      <alignment/>
      <protection/>
    </xf>
    <xf numFmtId="0" fontId="6" fillId="34" borderId="15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5" fillId="38" borderId="16" xfId="0" applyFont="1" applyFill="1" applyBorder="1" applyAlignment="1">
      <alignment horizontal="center"/>
    </xf>
    <xf numFmtId="49" fontId="5" fillId="39" borderId="17" xfId="0" applyNumberFormat="1" applyFont="1" applyFill="1" applyBorder="1" applyAlignment="1">
      <alignment horizontal="left"/>
    </xf>
    <xf numFmtId="49" fontId="5" fillId="39" borderId="18" xfId="0" applyNumberFormat="1" applyFont="1" applyFill="1" applyBorder="1" applyAlignment="1">
      <alignment horizontal="left"/>
    </xf>
    <xf numFmtId="3" fontId="0" fillId="33" borderId="17" xfId="0" applyNumberFormat="1" applyFill="1" applyBorder="1" applyAlignment="1">
      <alignment horizontal="right"/>
    </xf>
    <xf numFmtId="0" fontId="0" fillId="33" borderId="17" xfId="0" applyNumberFormat="1" applyFill="1" applyBorder="1" applyAlignment="1">
      <alignment horizontal="right"/>
    </xf>
    <xf numFmtId="3" fontId="0" fillId="33" borderId="19" xfId="0" applyNumberFormat="1" applyFill="1" applyBorder="1" applyAlignment="1">
      <alignment horizontal="right"/>
    </xf>
    <xf numFmtId="0" fontId="8" fillId="0" borderId="20" xfId="45" applyFont="1" applyBorder="1" applyAlignment="1" applyProtection="1">
      <alignment/>
      <protection/>
    </xf>
    <xf numFmtId="3" fontId="0" fillId="33" borderId="14" xfId="0" applyNumberFormat="1" applyFill="1" applyBorder="1" applyAlignment="1">
      <alignment horizontal="right"/>
    </xf>
    <xf numFmtId="3" fontId="5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0" fillId="33" borderId="0" xfId="0" applyNumberFormat="1" applyFill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45" applyFont="1" applyAlignment="1" applyProtection="1">
      <alignment/>
      <protection/>
    </xf>
    <xf numFmtId="0" fontId="7" fillId="0" borderId="20" xfId="0" applyFont="1" applyBorder="1" applyAlignment="1">
      <alignment/>
    </xf>
    <xf numFmtId="0" fontId="59" fillId="40" borderId="14" xfId="0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54" applyNumberFormat="1" applyFont="1" applyAlignment="1">
      <alignment/>
    </xf>
    <xf numFmtId="0" fontId="0" fillId="0" borderId="10" xfId="54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38" borderId="18" xfId="0" applyFont="1" applyFill="1" applyBorder="1" applyAlignment="1">
      <alignment horizontal="center"/>
    </xf>
    <xf numFmtId="49" fontId="5" fillId="39" borderId="16" xfId="0" applyNumberFormat="1" applyFont="1" applyFill="1" applyBorder="1" applyAlignment="1">
      <alignment horizontal="left"/>
    </xf>
    <xf numFmtId="0" fontId="5" fillId="38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33" borderId="16" xfId="0" applyNumberFormat="1" applyFont="1" applyFill="1" applyBorder="1" applyAlignment="1">
      <alignment horizontal="right"/>
    </xf>
    <xf numFmtId="0" fontId="5" fillId="33" borderId="17" xfId="0" applyNumberFormat="1" applyFont="1" applyFill="1" applyBorder="1" applyAlignment="1">
      <alignment horizontal="right"/>
    </xf>
    <xf numFmtId="0" fontId="8" fillId="0" borderId="21" xfId="45" applyFont="1" applyBorder="1" applyAlignment="1" applyProtection="1">
      <alignment/>
      <protection/>
    </xf>
    <xf numFmtId="1" fontId="0" fillId="0" borderId="0" xfId="0" applyNumberFormat="1" applyAlignment="1">
      <alignment/>
    </xf>
    <xf numFmtId="169" fontId="0" fillId="0" borderId="22" xfId="0" applyNumberFormat="1" applyFill="1" applyBorder="1" applyAlignment="1">
      <alignment horizontal="right"/>
    </xf>
    <xf numFmtId="10" fontId="0" fillId="0" borderId="0" xfId="54" applyNumberFormat="1" applyFont="1" applyAlignment="1">
      <alignment/>
    </xf>
    <xf numFmtId="3" fontId="0" fillId="0" borderId="0" xfId="0" applyNumberFormat="1" applyFill="1" applyBorder="1" applyAlignment="1">
      <alignment horizontal="right"/>
    </xf>
    <xf numFmtId="10" fontId="0" fillId="33" borderId="14" xfId="0" applyNumberFormat="1" applyFill="1" applyBorder="1" applyAlignment="1">
      <alignment horizontal="right"/>
    </xf>
    <xf numFmtId="10" fontId="5" fillId="33" borderId="14" xfId="0" applyNumberFormat="1" applyFont="1" applyFill="1" applyBorder="1" applyAlignment="1">
      <alignment horizontal="right"/>
    </xf>
    <xf numFmtId="0" fontId="6" fillId="34" borderId="23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right"/>
    </xf>
    <xf numFmtId="0" fontId="0" fillId="41" borderId="0" xfId="0" applyFill="1" applyAlignment="1">
      <alignment/>
    </xf>
    <xf numFmtId="3" fontId="0" fillId="0" borderId="0" xfId="0" applyNumberFormat="1" applyBorder="1" applyAlignment="1">
      <alignment horizontal="right"/>
    </xf>
    <xf numFmtId="0" fontId="57" fillId="35" borderId="0" xfId="0" applyFont="1" applyFill="1" applyBorder="1" applyAlignment="1">
      <alignment wrapText="1"/>
    </xf>
    <xf numFmtId="0" fontId="56" fillId="0" borderId="11" xfId="45" applyFont="1" applyBorder="1" applyAlignment="1" applyProtection="1">
      <alignment horizontal="left" wrapText="1" indent="1"/>
      <protection/>
    </xf>
    <xf numFmtId="3" fontId="57" fillId="35" borderId="0" xfId="0" applyNumberFormat="1" applyFont="1" applyFill="1" applyBorder="1" applyAlignment="1">
      <alignment wrapText="1"/>
    </xf>
    <xf numFmtId="0" fontId="0" fillId="41" borderId="0" xfId="0" applyFont="1" applyFill="1" applyAlignment="1">
      <alignment/>
    </xf>
    <xf numFmtId="0" fontId="9" fillId="0" borderId="10" xfId="54" applyNumberFormat="1" applyFont="1" applyBorder="1" applyAlignment="1">
      <alignment horizontal="right"/>
    </xf>
    <xf numFmtId="10" fontId="0" fillId="33" borderId="14" xfId="0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0" fontId="6" fillId="34" borderId="15" xfId="0" applyFont="1" applyFill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24" xfId="0" applyBorder="1" applyAlignment="1">
      <alignment/>
    </xf>
    <xf numFmtId="0" fontId="7" fillId="0" borderId="14" xfId="45" applyFont="1" applyBorder="1" applyAlignment="1" applyProtection="1">
      <alignment/>
      <protection/>
    </xf>
    <xf numFmtId="172" fontId="0" fillId="0" borderId="10" xfId="54" applyNumberFormat="1" applyFont="1" applyBorder="1" applyAlignment="1">
      <alignment horizontal="right"/>
    </xf>
    <xf numFmtId="172" fontId="9" fillId="0" borderId="10" xfId="54" applyNumberFormat="1" applyFont="1" applyBorder="1" applyAlignment="1">
      <alignment horizontal="right"/>
    </xf>
    <xf numFmtId="10" fontId="0" fillId="0" borderId="14" xfId="54" applyNumberFormat="1" applyFont="1" applyBorder="1" applyAlignment="1">
      <alignment/>
    </xf>
    <xf numFmtId="0" fontId="6" fillId="34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" fillId="36" borderId="25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0" fillId="0" borderId="0" xfId="0" applyAlignment="1">
      <alignment horizontal="center"/>
    </xf>
    <xf numFmtId="0" fontId="6" fillId="42" borderId="26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ont="1" applyAlignment="1">
      <alignment horizontal="left"/>
    </xf>
    <xf numFmtId="0" fontId="6" fillId="34" borderId="28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5" fillId="43" borderId="29" xfId="0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169" fontId="0" fillId="0" borderId="13" xfId="54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6" fillId="34" borderId="10" xfId="0" applyNumberFormat="1" applyFont="1" applyFill="1" applyBorder="1" applyAlignment="1">
      <alignment horizontal="center" vertical="center" wrapText="1"/>
    </xf>
    <xf numFmtId="0" fontId="38" fillId="4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6C6C"/>
      <rgbColor rgb="00E8B4B4"/>
      <rgbColor rgb="00FFE4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4001B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CURVA DE LORENZ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06925"/>
          <c:w val="0.798"/>
          <c:h val="0.8875"/>
        </c:manualLayout>
      </c:layout>
      <c:scatterChart>
        <c:scatterStyle val="smoothMarker"/>
        <c:varyColors val="0"/>
        <c:ser>
          <c:idx val="1"/>
          <c:order val="0"/>
          <c:tx>
            <c:v>EQUIDAD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xVal>
          <c:y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v>LORENZ 1996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'1996'!$G$3:$G$114</c:f>
              <c:numCache/>
            </c:numRef>
          </c:xVal>
          <c:yVal>
            <c:numRef>
              <c:f>'1996'!$H$3:$H$114</c:f>
              <c:numCache/>
            </c:numRef>
          </c:yVal>
          <c:smooth val="1"/>
        </c:ser>
        <c:axId val="53345466"/>
        <c:axId val="10347147"/>
      </c:scatterChart>
      <c:valAx>
        <c:axId val="5334546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%POBLACION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47147"/>
        <c:crosses val="autoZero"/>
        <c:crossBetween val="midCat"/>
        <c:dispUnits/>
        <c:majorUnit val="0.1"/>
      </c:valAx>
      <c:valAx>
        <c:axId val="103471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%PIBPER CAPITA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454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9525"/>
          <c:w val="0.141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CURVA DE LORENZ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2475"/>
          <c:w val="0.74225"/>
          <c:h val="0.79825"/>
        </c:manualLayout>
      </c:layout>
      <c:scatterChart>
        <c:scatterStyle val="smoothMarker"/>
        <c:varyColors val="0"/>
        <c:ser>
          <c:idx val="0"/>
          <c:order val="0"/>
          <c:tx>
            <c:v>LORENZ 2010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/>
            </c:numRef>
          </c:xVal>
          <c:yVal>
            <c:numRef>
              <c:f>'2010'!$H$3:$H$114</c:f>
              <c:numCache/>
            </c:numRef>
          </c:yVal>
          <c:smooth val="1"/>
        </c:ser>
        <c:ser>
          <c:idx val="1"/>
          <c:order val="1"/>
          <c:tx>
            <c:v>EQUIDAD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/>
            </c:numRef>
          </c:xVal>
          <c:yVal>
            <c:numRef>
              <c:f>'2010'!$G$3:$G$114</c:f>
              <c:numCache/>
            </c:numRef>
          </c:yVal>
          <c:smooth val="1"/>
        </c:ser>
        <c:axId val="26015460"/>
        <c:axId val="32812549"/>
      </c:scatterChart>
      <c:valAx>
        <c:axId val="2601546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%POBLACION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549"/>
        <c:crosses val="autoZero"/>
        <c:crossBetween val="midCat"/>
        <c:dispUnits/>
        <c:majorUnit val="0.1"/>
      </c:valAx>
      <c:valAx>
        <c:axId val="328125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%PIBPER CAPITA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54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4885"/>
          <c:w val="0.1802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CURVA DE LORENZ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0645"/>
          <c:w val="0.94875"/>
          <c:h val="0.83275"/>
        </c:manualLayout>
      </c:layout>
      <c:scatterChart>
        <c:scatterStyle val="smoothMarker"/>
        <c:varyColors val="0"/>
        <c:ser>
          <c:idx val="1"/>
          <c:order val="0"/>
          <c:tx>
            <c:v>EQUIDAD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xVal>
          <c:y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v>LORENZ 1996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'1996'!$G$3:$G$114</c:f>
              <c:numCache>
                <c:ptCount val="112"/>
                <c:pt idx="0">
                  <c:v>0.0004149028180059051</c:v>
                </c:pt>
                <c:pt idx="1">
                  <c:v>0.0006289330243345327</c:v>
                </c:pt>
                <c:pt idx="2">
                  <c:v>0.0009061196849896406</c:v>
                </c:pt>
                <c:pt idx="3">
                  <c:v>0.00234468336687058</c:v>
                </c:pt>
                <c:pt idx="4">
                  <c:v>0.002757831838922972</c:v>
                </c:pt>
                <c:pt idx="5">
                  <c:v>0.003316591025116971</c:v>
                </c:pt>
                <c:pt idx="6">
                  <c:v>0.0035306212314455986</c:v>
                </c:pt>
                <c:pt idx="7">
                  <c:v>0.003765703589216386</c:v>
                </c:pt>
                <c:pt idx="8">
                  <c:v>0.0039069284384742105</c:v>
                </c:pt>
                <c:pt idx="9">
                  <c:v>0.0046156842036936</c:v>
                </c:pt>
                <c:pt idx="10">
                  <c:v>0.00534286060142488</c:v>
                </c:pt>
                <c:pt idx="11">
                  <c:v>0.005602503802544854</c:v>
                </c:pt>
                <c:pt idx="12">
                  <c:v>0.05303212382875478</c:v>
                </c:pt>
                <c:pt idx="13">
                  <c:v>0.05371456440467147</c:v>
                </c:pt>
                <c:pt idx="14">
                  <c:v>0.055276809476275106</c:v>
                </c:pt>
                <c:pt idx="15">
                  <c:v>0.056238191058800416</c:v>
                </c:pt>
                <c:pt idx="16">
                  <c:v>0.05670660142838847</c:v>
                </c:pt>
                <c:pt idx="17">
                  <c:v>0.10054419811477984</c:v>
                </c:pt>
                <c:pt idx="18">
                  <c:v>0.10420464094678543</c:v>
                </c:pt>
                <c:pt idx="19">
                  <c:v>0.11072203616408749</c:v>
                </c:pt>
                <c:pt idx="20">
                  <c:v>0.1117176274927063</c:v>
                </c:pt>
                <c:pt idx="21">
                  <c:v>0.11206586516447871</c:v>
                </c:pt>
                <c:pt idx="22">
                  <c:v>0.11241585718220462</c:v>
                </c:pt>
                <c:pt idx="23">
                  <c:v>0.12071391354232272</c:v>
                </c:pt>
                <c:pt idx="24">
                  <c:v>0.12123495429051619</c:v>
                </c:pt>
                <c:pt idx="25">
                  <c:v>0.12757340622055988</c:v>
                </c:pt>
                <c:pt idx="26">
                  <c:v>0.12849180632722412</c:v>
                </c:pt>
                <c:pt idx="27">
                  <c:v>0.13048123463850825</c:v>
                </c:pt>
                <c:pt idx="28">
                  <c:v>0.1309417504513055</c:v>
                </c:pt>
                <c:pt idx="29">
                  <c:v>0.13145051077782435</c:v>
                </c:pt>
                <c:pt idx="30">
                  <c:v>0.1323162805058832</c:v>
                </c:pt>
                <c:pt idx="31">
                  <c:v>0.1331381915851042</c:v>
                </c:pt>
                <c:pt idx="32">
                  <c:v>0.13346099124055066</c:v>
                </c:pt>
                <c:pt idx="33">
                  <c:v>0.14100555601363476</c:v>
                </c:pt>
                <c:pt idx="34">
                  <c:v>0.21310566601112607</c:v>
                </c:pt>
                <c:pt idx="35">
                  <c:v>0.21402494329076704</c:v>
                </c:pt>
                <c:pt idx="36">
                  <c:v>0.21431616471905027</c:v>
                </c:pt>
                <c:pt idx="37">
                  <c:v>0.21502141179236264</c:v>
                </c:pt>
                <c:pt idx="38">
                  <c:v>0.2216159982316193</c:v>
                </c:pt>
                <c:pt idx="39">
                  <c:v>0.309749075898269</c:v>
                </c:pt>
                <c:pt idx="40">
                  <c:v>0.3110192223686126</c:v>
                </c:pt>
                <c:pt idx="41">
                  <c:v>0.34127818137481075</c:v>
                </c:pt>
                <c:pt idx="42">
                  <c:v>0.3426097299535274</c:v>
                </c:pt>
                <c:pt idx="43">
                  <c:v>0.34294831872255543</c:v>
                </c:pt>
                <c:pt idx="44">
                  <c:v>0.34352549854126135</c:v>
                </c:pt>
                <c:pt idx="45">
                  <c:v>0.344532493118578</c:v>
                </c:pt>
                <c:pt idx="46">
                  <c:v>0.34482897758472175</c:v>
                </c:pt>
                <c:pt idx="47">
                  <c:v>0.36004442003954296</c:v>
                </c:pt>
                <c:pt idx="48">
                  <c:v>0.360440902225037</c:v>
                </c:pt>
                <c:pt idx="49">
                  <c:v>0.36391713873192366</c:v>
                </c:pt>
                <c:pt idx="50">
                  <c:v>0.36805125497137786</c:v>
                </c:pt>
                <c:pt idx="51">
                  <c:v>0.36805125497137786</c:v>
                </c:pt>
                <c:pt idx="52">
                  <c:v>0.368598610908874</c:v>
                </c:pt>
                <c:pt idx="53">
                  <c:v>0.36884860520724966</c:v>
                </c:pt>
                <c:pt idx="54">
                  <c:v>0.36929596342539556</c:v>
                </c:pt>
                <c:pt idx="55">
                  <c:v>0.3902682921266708</c:v>
                </c:pt>
                <c:pt idx="56">
                  <c:v>0.39434276060370554</c:v>
                </c:pt>
                <c:pt idx="57">
                  <c:v>0.40788543419185175</c:v>
                </c:pt>
                <c:pt idx="58">
                  <c:v>0.41307215800341396</c:v>
                </c:pt>
                <c:pt idx="59">
                  <c:v>0.4138607365095182</c:v>
                </c:pt>
                <c:pt idx="60">
                  <c:v>0.41659488467806877</c:v>
                </c:pt>
                <c:pt idx="61">
                  <c:v>0.419355348035922</c:v>
                </c:pt>
                <c:pt idx="62">
                  <c:v>0.42244562843303574</c:v>
                </c:pt>
                <c:pt idx="63">
                  <c:v>0.42366402169775075</c:v>
                </c:pt>
                <c:pt idx="64">
                  <c:v>0.4661981393406817</c:v>
                </c:pt>
                <c:pt idx="65">
                  <c:v>0.4671156622743692</c:v>
                </c:pt>
                <c:pt idx="66">
                  <c:v>0.48218198532314177</c:v>
                </c:pt>
                <c:pt idx="67">
                  <c:v>0.483038983321433</c:v>
                </c:pt>
                <c:pt idx="68">
                  <c:v>0.5037516688215883</c:v>
                </c:pt>
                <c:pt idx="69">
                  <c:v>0.5111348337669491</c:v>
                </c:pt>
                <c:pt idx="70">
                  <c:v>0.513673372361683</c:v>
                </c:pt>
                <c:pt idx="71">
                  <c:v>0.5146294909063478</c:v>
                </c:pt>
                <c:pt idx="72">
                  <c:v>0.5237634931133149</c:v>
                </c:pt>
                <c:pt idx="73">
                  <c:v>0.838558945146865</c:v>
                </c:pt>
                <c:pt idx="74">
                  <c:v>0.8449956404503055</c:v>
                </c:pt>
                <c:pt idx="75">
                  <c:v>0.8590830384570176</c:v>
                </c:pt>
                <c:pt idx="76">
                  <c:v>0.8850877085259459</c:v>
                </c:pt>
                <c:pt idx="77">
                  <c:v>0.908118762203669</c:v>
                </c:pt>
                <c:pt idx="78">
                  <c:v>0.9171071536964946</c:v>
                </c:pt>
                <c:pt idx="79">
                  <c:v>0.9174352163898016</c:v>
                </c:pt>
                <c:pt idx="80">
                  <c:v>0.9286691707031243</c:v>
                </c:pt>
                <c:pt idx="81">
                  <c:v>0.9313445482822321</c:v>
                </c:pt>
                <c:pt idx="82">
                  <c:v>0.931521737223537</c:v>
                </c:pt>
                <c:pt idx="83">
                  <c:v>0.9333260820367255</c:v>
                </c:pt>
                <c:pt idx="84">
                  <c:v>0.9345672817988362</c:v>
                </c:pt>
                <c:pt idx="85">
                  <c:v>0.9386698198111271</c:v>
                </c:pt>
                <c:pt idx="86">
                  <c:v>0.9422653518428528</c:v>
                </c:pt>
                <c:pt idx="87">
                  <c:v>0.9444319690954417</c:v>
                </c:pt>
                <c:pt idx="88">
                  <c:v>0.9468766501816626</c:v>
                </c:pt>
                <c:pt idx="89">
                  <c:v>0.9472915529996684</c:v>
                </c:pt>
                <c:pt idx="90">
                  <c:v>0.9485985407350359</c:v>
                </c:pt>
                <c:pt idx="91">
                  <c:v>0.9541896412888828</c:v>
                </c:pt>
                <c:pt idx="92">
                  <c:v>0.9602395033095736</c:v>
                </c:pt>
                <c:pt idx="93">
                  <c:v>0.9715155619257806</c:v>
                </c:pt>
                <c:pt idx="94">
                  <c:v>0.9717909942404822</c:v>
                </c:pt>
                <c:pt idx="95">
                  <c:v>0.975299686147509</c:v>
                </c:pt>
                <c:pt idx="96">
                  <c:v>0.9769557887276256</c:v>
                </c:pt>
                <c:pt idx="97">
                  <c:v>0.9825407490706353</c:v>
                </c:pt>
                <c:pt idx="98">
                  <c:v>0.9864731155254354</c:v>
                </c:pt>
                <c:pt idx="99">
                  <c:v>0.9871643278311196</c:v>
                </c:pt>
                <c:pt idx="100">
                  <c:v>0.9880379921159693</c:v>
                </c:pt>
                <c:pt idx="101">
                  <c:v>0.9881572876408082</c:v>
                </c:pt>
                <c:pt idx="102">
                  <c:v>0.9890151628120762</c:v>
                </c:pt>
                <c:pt idx="103">
                  <c:v>0.9921571964148186</c:v>
                </c:pt>
                <c:pt idx="104">
                  <c:v>0.992797532687851</c:v>
                </c:pt>
                <c:pt idx="105">
                  <c:v>0.9941983779317314</c:v>
                </c:pt>
                <c:pt idx="106">
                  <c:v>0.9951632682061637</c:v>
                </c:pt>
                <c:pt idx="107">
                  <c:v>0.9952597572336069</c:v>
                </c:pt>
                <c:pt idx="108">
                  <c:v>0.9955027341481686</c:v>
                </c:pt>
                <c:pt idx="109">
                  <c:v>0.9958430772631501</c:v>
                </c:pt>
                <c:pt idx="110">
                  <c:v>0.9973219909019618</c:v>
                </c:pt>
                <c:pt idx="111">
                  <c:v>1</c:v>
                </c:pt>
              </c:numCache>
            </c:numRef>
          </c:xVal>
          <c:yVal>
            <c:numRef>
              <c:f>'1996'!$H$3:$H$114</c:f>
              <c:numCache>
                <c:ptCount val="112"/>
                <c:pt idx="0">
                  <c:v>0.0001892589695921848</c:v>
                </c:pt>
                <c:pt idx="1">
                  <c:v>0.00028857541492135417</c:v>
                </c:pt>
                <c:pt idx="2">
                  <c:v>0.00042249240979567147</c:v>
                </c:pt>
                <c:pt idx="3">
                  <c:v>0.0011268057024246944</c:v>
                </c:pt>
                <c:pt idx="4">
                  <c:v>0.0013333795489280005</c:v>
                </c:pt>
                <c:pt idx="5">
                  <c:v>0.0016243025183733002</c:v>
                </c:pt>
                <c:pt idx="6">
                  <c:v>0.0017384750751594593</c:v>
                </c:pt>
                <c:pt idx="7">
                  <c:v>0.0018644367728027362</c:v>
                </c:pt>
                <c:pt idx="8">
                  <c:v>0.0019428470625836997</c:v>
                </c:pt>
                <c:pt idx="9">
                  <c:v>0.002338203092780375</c:v>
                </c:pt>
                <c:pt idx="10">
                  <c:v>0.0027458880214554686</c:v>
                </c:pt>
                <c:pt idx="11">
                  <c:v>0.002892438734450378</c:v>
                </c:pt>
                <c:pt idx="12">
                  <c:v>0.029998048889626327</c:v>
                </c:pt>
                <c:pt idx="13">
                  <c:v>0.03039596942040536</c:v>
                </c:pt>
                <c:pt idx="14">
                  <c:v>0.03131443682952292</c:v>
                </c:pt>
                <c:pt idx="15">
                  <c:v>0.03188229105140803</c:v>
                </c:pt>
                <c:pt idx="16">
                  <c:v>0.03216724943838549</c:v>
                </c:pt>
                <c:pt idx="17">
                  <c:v>0.0590379253953459</c:v>
                </c:pt>
                <c:pt idx="18">
                  <c:v>0.06129196612914383</c:v>
                </c:pt>
                <c:pt idx="19">
                  <c:v>0.06535806524327054</c:v>
                </c:pt>
                <c:pt idx="20">
                  <c:v>0.06597934679964462</c:v>
                </c:pt>
                <c:pt idx="21">
                  <c:v>0.06619771956522282</c:v>
                </c:pt>
                <c:pt idx="22">
                  <c:v>0.06641870102892773</c:v>
                </c:pt>
                <c:pt idx="23">
                  <c:v>0.07170796196797032</c:v>
                </c:pt>
                <c:pt idx="24">
                  <c:v>0.07204151105698357</c:v>
                </c:pt>
                <c:pt idx="25">
                  <c:v>0.07610808004706852</c:v>
                </c:pt>
                <c:pt idx="26">
                  <c:v>0.07669757222632029</c:v>
                </c:pt>
                <c:pt idx="27">
                  <c:v>0.07798827350518553</c:v>
                </c:pt>
                <c:pt idx="28">
                  <c:v>0.07828745763451393</c:v>
                </c:pt>
                <c:pt idx="29">
                  <c:v>0.07861961065478108</c:v>
                </c:pt>
                <c:pt idx="30">
                  <c:v>0.07918831786319695</c:v>
                </c:pt>
                <c:pt idx="31">
                  <c:v>0.07973151357105593</c:v>
                </c:pt>
                <c:pt idx="32">
                  <c:v>0.07994828023177017</c:v>
                </c:pt>
                <c:pt idx="33">
                  <c:v>0.08505442037964801</c:v>
                </c:pt>
                <c:pt idx="34">
                  <c:v>0.13406054126249423</c:v>
                </c:pt>
                <c:pt idx="35">
                  <c:v>0.13468810258588917</c:v>
                </c:pt>
                <c:pt idx="36">
                  <c:v>0.13488814380065992</c:v>
                </c:pt>
                <c:pt idx="37">
                  <c:v>0.13537645939162068</c:v>
                </c:pt>
                <c:pt idx="38">
                  <c:v>0.13995825727852387</c:v>
                </c:pt>
                <c:pt idx="39">
                  <c:v>0.20144694433081</c:v>
                </c:pt>
                <c:pt idx="40">
                  <c:v>0.2023350823810956</c:v>
                </c:pt>
                <c:pt idx="41">
                  <c:v>0.2237542293091397</c:v>
                </c:pt>
                <c:pt idx="42">
                  <c:v>0.2247058849672148</c:v>
                </c:pt>
                <c:pt idx="43">
                  <c:v>0.22494865386464213</c:v>
                </c:pt>
                <c:pt idx="44">
                  <c:v>0.22536510959391087</c:v>
                </c:pt>
                <c:pt idx="45">
                  <c:v>0.226095957579805</c:v>
                </c:pt>
                <c:pt idx="46">
                  <c:v>0.2263153900434378</c:v>
                </c:pt>
                <c:pt idx="47">
                  <c:v>0.23759125999406494</c:v>
                </c:pt>
                <c:pt idx="48">
                  <c:v>0.2378877371215839</c:v>
                </c:pt>
                <c:pt idx="49">
                  <c:v>0.24053546904621975</c:v>
                </c:pt>
                <c:pt idx="50">
                  <c:v>0.24371593059591085</c:v>
                </c:pt>
                <c:pt idx="51">
                  <c:v>0.24371593059591085</c:v>
                </c:pt>
                <c:pt idx="52">
                  <c:v>0.24416029036006223</c:v>
                </c:pt>
                <c:pt idx="53">
                  <c:v>0.24437076747553782</c:v>
                </c:pt>
                <c:pt idx="54">
                  <c:v>0.24475007041004535</c:v>
                </c:pt>
                <c:pt idx="55">
                  <c:v>0.2627205292358</c:v>
                </c:pt>
                <c:pt idx="56">
                  <c:v>0.266226031064959</c:v>
                </c:pt>
                <c:pt idx="57">
                  <c:v>0.27789166970695683</c:v>
                </c:pt>
                <c:pt idx="58">
                  <c:v>0.28239689515270433</c:v>
                </c:pt>
                <c:pt idx="59">
                  <c:v>0.28308596237855144</c:v>
                </c:pt>
                <c:pt idx="60">
                  <c:v>0.2854789470889829</c:v>
                </c:pt>
                <c:pt idx="61">
                  <c:v>0.28790460532298817</c:v>
                </c:pt>
                <c:pt idx="62">
                  <c:v>0.290640058682313</c:v>
                </c:pt>
                <c:pt idx="63">
                  <c:v>0.2917506090103168</c:v>
                </c:pt>
                <c:pt idx="64">
                  <c:v>0.33206880517096915</c:v>
                </c:pt>
                <c:pt idx="65">
                  <c:v>0.33295086925312406</c:v>
                </c:pt>
                <c:pt idx="66">
                  <c:v>0.34743717425033527</c:v>
                </c:pt>
                <c:pt idx="67">
                  <c:v>0.3482899034835943</c:v>
                </c:pt>
                <c:pt idx="68">
                  <c:v>0.36921497153911975</c:v>
                </c:pt>
                <c:pt idx="69">
                  <c:v>0.37669962991535644</c:v>
                </c:pt>
                <c:pt idx="70">
                  <c:v>0.3792921188860265</c:v>
                </c:pt>
                <c:pt idx="71">
                  <c:v>0.38027616026213207</c:v>
                </c:pt>
                <c:pt idx="72">
                  <c:v>0.3899973106002863</c:v>
                </c:pt>
                <c:pt idx="73">
                  <c:v>0.7425741024871388</c:v>
                </c:pt>
                <c:pt idx="74">
                  <c:v>0.7498105875449828</c:v>
                </c:pt>
                <c:pt idx="75">
                  <c:v>0.7658148716747553</c:v>
                </c:pt>
                <c:pt idx="76">
                  <c:v>0.7958237714526489</c:v>
                </c:pt>
                <c:pt idx="77">
                  <c:v>0.823181654020298</c:v>
                </c:pt>
                <c:pt idx="78">
                  <c:v>0.833868040461693</c:v>
                </c:pt>
                <c:pt idx="79">
                  <c:v>0.8342728275177477</c:v>
                </c:pt>
                <c:pt idx="80">
                  <c:v>0.8481749867392472</c:v>
                </c:pt>
                <c:pt idx="81">
                  <c:v>0.8515213894685377</c:v>
                </c:pt>
                <c:pt idx="82">
                  <c:v>0.8517552136434712</c:v>
                </c:pt>
                <c:pt idx="83">
                  <c:v>0.8542125828984803</c:v>
                </c:pt>
                <c:pt idx="84">
                  <c:v>0.8559254095128459</c:v>
                </c:pt>
                <c:pt idx="85">
                  <c:v>0.8617038917013797</c:v>
                </c:pt>
                <c:pt idx="86">
                  <c:v>0.8671361916694729</c:v>
                </c:pt>
                <c:pt idx="87">
                  <c:v>0.8704406953874695</c:v>
                </c:pt>
                <c:pt idx="88">
                  <c:v>0.8742525084933302</c:v>
                </c:pt>
                <c:pt idx="89">
                  <c:v>0.8749248434284814</c:v>
                </c:pt>
                <c:pt idx="90">
                  <c:v>0.8770956084268968</c:v>
                </c:pt>
                <c:pt idx="91">
                  <c:v>0.8867923435330832</c:v>
                </c:pt>
                <c:pt idx="92">
                  <c:v>0.8974151006994419</c:v>
                </c:pt>
                <c:pt idx="93">
                  <c:v>0.9172160435227878</c:v>
                </c:pt>
                <c:pt idx="94">
                  <c:v>0.917705540843961</c:v>
                </c:pt>
                <c:pt idx="95">
                  <c:v>0.9247398603366281</c:v>
                </c:pt>
                <c:pt idx="96">
                  <c:v>0.9281299658324521</c:v>
                </c:pt>
                <c:pt idx="97">
                  <c:v>0.9401233301132719</c:v>
                </c:pt>
                <c:pt idx="98">
                  <c:v>0.9486885434825997</c:v>
                </c:pt>
                <c:pt idx="99">
                  <c:v>0.9502254297770549</c:v>
                </c:pt>
                <c:pt idx="100">
                  <c:v>0.9521835742094699</c:v>
                </c:pt>
                <c:pt idx="101">
                  <c:v>0.9524633188507285</c:v>
                </c:pt>
                <c:pt idx="102">
                  <c:v>0.9544940743727132</c:v>
                </c:pt>
                <c:pt idx="103">
                  <c:v>0.9633249561173045</c:v>
                </c:pt>
                <c:pt idx="104">
                  <c:v>0.965178054199149</c:v>
                </c:pt>
                <c:pt idx="105">
                  <c:v>0.9692825146957542</c:v>
                </c:pt>
                <c:pt idx="106">
                  <c:v>0.9723938784043348</c:v>
                </c:pt>
                <c:pt idx="107">
                  <c:v>0.9727304994182449</c:v>
                </c:pt>
                <c:pt idx="108">
                  <c:v>0.9736405235318761</c:v>
                </c:pt>
                <c:pt idx="109">
                  <c:v>0.9750228360204621</c:v>
                </c:pt>
                <c:pt idx="110">
                  <c:v>0.981505930128396</c:v>
                </c:pt>
                <c:pt idx="111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v>LORENZ 2010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xVal>
          <c:yVal>
            <c:numRef>
              <c:f>'2010'!$H$3:$H$114</c:f>
              <c:numCache>
                <c:ptCount val="112"/>
                <c:pt idx="0">
                  <c:v>0.00012810260696861814</c:v>
                </c:pt>
                <c:pt idx="1">
                  <c:v>0.00023455479462626135</c:v>
                </c:pt>
                <c:pt idx="2">
                  <c:v>0.0007981372610565431</c:v>
                </c:pt>
                <c:pt idx="3">
                  <c:v>0.0013250076522240892</c:v>
                </c:pt>
                <c:pt idx="4">
                  <c:v>0.0015495059148656208</c:v>
                </c:pt>
                <c:pt idx="5">
                  <c:v>0.0016170764698122926</c:v>
                </c:pt>
                <c:pt idx="6">
                  <c:v>0.001912343342999043</c:v>
                </c:pt>
                <c:pt idx="7">
                  <c:v>0.0020708032369565884</c:v>
                </c:pt>
                <c:pt idx="8">
                  <c:v>0.00220310417569195</c:v>
                </c:pt>
                <c:pt idx="9">
                  <c:v>0.0025695778428304382</c:v>
                </c:pt>
                <c:pt idx="10">
                  <c:v>0.0027549561604025513</c:v>
                </c:pt>
                <c:pt idx="11">
                  <c:v>0.0029735387093972813</c:v>
                </c:pt>
                <c:pt idx="12">
                  <c:v>0.0031465452526940173</c:v>
                </c:pt>
                <c:pt idx="13">
                  <c:v>0.0035190914288704663</c:v>
                </c:pt>
                <c:pt idx="14">
                  <c:v>0.003700325274100651</c:v>
                </c:pt>
                <c:pt idx="15">
                  <c:v>0.006954230333397123</c:v>
                </c:pt>
                <c:pt idx="16">
                  <c:v>0.007147544880291358</c:v>
                </c:pt>
                <c:pt idx="17">
                  <c:v>0.009071324394297649</c:v>
                </c:pt>
                <c:pt idx="18">
                  <c:v>0.030935263022724483</c:v>
                </c:pt>
                <c:pt idx="19">
                  <c:v>0.03175597008614725</c:v>
                </c:pt>
                <c:pt idx="20">
                  <c:v>0.03195758029158635</c:v>
                </c:pt>
                <c:pt idx="21">
                  <c:v>0.054790474451287985</c:v>
                </c:pt>
                <c:pt idx="22">
                  <c:v>0.05686080002377044</c:v>
                </c:pt>
                <c:pt idx="23">
                  <c:v>0.05737660528872718</c:v>
                </c:pt>
                <c:pt idx="24">
                  <c:v>0.060873520151418</c:v>
                </c:pt>
                <c:pt idx="25">
                  <c:v>0.06738157387027761</c:v>
                </c:pt>
                <c:pt idx="26">
                  <c:v>0.0682036133677444</c:v>
                </c:pt>
                <c:pt idx="27">
                  <c:v>0.06911636930744741</c:v>
                </c:pt>
                <c:pt idx="28">
                  <c:v>0.06944073678732054</c:v>
                </c:pt>
                <c:pt idx="29">
                  <c:v>0.07003826842667188</c:v>
                </c:pt>
                <c:pt idx="30">
                  <c:v>0.07017734071013706</c:v>
                </c:pt>
                <c:pt idx="31">
                  <c:v>0.11416290367640236</c:v>
                </c:pt>
                <c:pt idx="32">
                  <c:v>0.11478907204217614</c:v>
                </c:pt>
                <c:pt idx="33">
                  <c:v>0.11551438396375299</c:v>
                </c:pt>
                <c:pt idx="34">
                  <c:v>0.11575471256001704</c:v>
                </c:pt>
                <c:pt idx="35">
                  <c:v>0.11625600519054988</c:v>
                </c:pt>
                <c:pt idx="36">
                  <c:v>0.1168548150480322</c:v>
                </c:pt>
                <c:pt idx="37">
                  <c:v>0.11723924288663043</c:v>
                </c:pt>
                <c:pt idx="38">
                  <c:v>0.11765134983523692</c:v>
                </c:pt>
                <c:pt idx="39">
                  <c:v>0.1228983826512861</c:v>
                </c:pt>
                <c:pt idx="40">
                  <c:v>0.12366083737498745</c:v>
                </c:pt>
                <c:pt idx="41">
                  <c:v>0.12445023645681956</c:v>
                </c:pt>
                <c:pt idx="42">
                  <c:v>0.1261697179335175</c:v>
                </c:pt>
                <c:pt idx="43">
                  <c:v>0.12650089118893862</c:v>
                </c:pt>
                <c:pt idx="44">
                  <c:v>0.1364869567462833</c:v>
                </c:pt>
                <c:pt idx="45">
                  <c:v>0.1545569968510995</c:v>
                </c:pt>
                <c:pt idx="46">
                  <c:v>0.15797470021507565</c:v>
                </c:pt>
                <c:pt idx="47">
                  <c:v>0.16257876426793483</c:v>
                </c:pt>
                <c:pt idx="48">
                  <c:v>0.16422474370143667</c:v>
                </c:pt>
                <c:pt idx="49">
                  <c:v>0.23061537681929858</c:v>
                </c:pt>
                <c:pt idx="50">
                  <c:v>0.23077209883330485</c:v>
                </c:pt>
                <c:pt idx="51">
                  <c:v>0.23518182322775735</c:v>
                </c:pt>
                <c:pt idx="52">
                  <c:v>0.24081607970048977</c:v>
                </c:pt>
                <c:pt idx="53">
                  <c:v>0.2529354896251587</c:v>
                </c:pt>
                <c:pt idx="54">
                  <c:v>0.25648545700163466</c:v>
                </c:pt>
                <c:pt idx="55">
                  <c:v>0.2682152300524907</c:v>
                </c:pt>
                <c:pt idx="56">
                  <c:v>0.2887130729717134</c:v>
                </c:pt>
                <c:pt idx="57">
                  <c:v>0.28921199721350715</c:v>
                </c:pt>
                <c:pt idx="58">
                  <c:v>0.2898562486806379</c:v>
                </c:pt>
                <c:pt idx="59">
                  <c:v>0.2994825920413571</c:v>
                </c:pt>
                <c:pt idx="60">
                  <c:v>0.3010119001965995</c:v>
                </c:pt>
                <c:pt idx="61">
                  <c:v>0.3030774670675798</c:v>
                </c:pt>
                <c:pt idx="62">
                  <c:v>0.3039419282146573</c:v>
                </c:pt>
                <c:pt idx="63">
                  <c:v>0.34002808530691736</c:v>
                </c:pt>
                <c:pt idx="64">
                  <c:v>0.3424162600320396</c:v>
                </c:pt>
                <c:pt idx="65">
                  <c:v>0.6460934425559468</c:v>
                </c:pt>
                <c:pt idx="66">
                  <c:v>0.6544566414730918</c:v>
                </c:pt>
                <c:pt idx="67">
                  <c:v>0.6580422621251836</c:v>
                </c:pt>
                <c:pt idx="68">
                  <c:v>0.6624059632994973</c:v>
                </c:pt>
                <c:pt idx="69">
                  <c:v>0.6699479651007806</c:v>
                </c:pt>
                <c:pt idx="70">
                  <c:v>0.6716922495407285</c:v>
                </c:pt>
                <c:pt idx="71">
                  <c:v>0.6720641821710137</c:v>
                </c:pt>
                <c:pt idx="72">
                  <c:v>0.700942137203604</c:v>
                </c:pt>
                <c:pt idx="73">
                  <c:v>0.7023912087783266</c:v>
                </c:pt>
                <c:pt idx="74">
                  <c:v>0.7054620477618994</c:v>
                </c:pt>
                <c:pt idx="75">
                  <c:v>0.7133425433631055</c:v>
                </c:pt>
                <c:pt idx="76">
                  <c:v>0.7141768980423467</c:v>
                </c:pt>
                <c:pt idx="77">
                  <c:v>0.7323301473044979</c:v>
                </c:pt>
                <c:pt idx="78">
                  <c:v>0.7351351227691698</c:v>
                </c:pt>
                <c:pt idx="79">
                  <c:v>0.745994583156884</c:v>
                </c:pt>
                <c:pt idx="80">
                  <c:v>0.7743123322009843</c:v>
                </c:pt>
                <c:pt idx="81">
                  <c:v>0.7746350552602279</c:v>
                </c:pt>
                <c:pt idx="82">
                  <c:v>0.7750177940577576</c:v>
                </c:pt>
                <c:pt idx="83">
                  <c:v>0.7981926806519439</c:v>
                </c:pt>
                <c:pt idx="84">
                  <c:v>0.8023702637956807</c:v>
                </c:pt>
                <c:pt idx="85">
                  <c:v>0.8423840245275799</c:v>
                </c:pt>
                <c:pt idx="86">
                  <c:v>0.8470125383233024</c:v>
                </c:pt>
                <c:pt idx="87">
                  <c:v>0.8640823923028988</c:v>
                </c:pt>
                <c:pt idx="88">
                  <c:v>0.8646617784851663</c:v>
                </c:pt>
                <c:pt idx="89">
                  <c:v>0.8651559756934927</c:v>
                </c:pt>
                <c:pt idx="90">
                  <c:v>0.8672344867993751</c:v>
                </c:pt>
                <c:pt idx="91">
                  <c:v>0.8680023243165789</c:v>
                </c:pt>
                <c:pt idx="92">
                  <c:v>0.8748784503441807</c:v>
                </c:pt>
                <c:pt idx="93">
                  <c:v>0.8777187701874475</c:v>
                </c:pt>
                <c:pt idx="94">
                  <c:v>0.8900747783267845</c:v>
                </c:pt>
                <c:pt idx="95">
                  <c:v>0.8923173924456314</c:v>
                </c:pt>
                <c:pt idx="96">
                  <c:v>0.9051374758776366</c:v>
                </c:pt>
                <c:pt idx="97">
                  <c:v>0.9119503732279717</c:v>
                </c:pt>
                <c:pt idx="98">
                  <c:v>0.9136022171299423</c:v>
                </c:pt>
                <c:pt idx="99">
                  <c:v>0.9181663417307862</c:v>
                </c:pt>
                <c:pt idx="100">
                  <c:v>0.9200174323511695</c:v>
                </c:pt>
                <c:pt idx="101">
                  <c:v>0.9287486731270232</c:v>
                </c:pt>
                <c:pt idx="102">
                  <c:v>0.9290075477245657</c:v>
                </c:pt>
                <c:pt idx="103">
                  <c:v>0.9323046200582403</c:v>
                </c:pt>
                <c:pt idx="104">
                  <c:v>0.9328796921986144</c:v>
                </c:pt>
                <c:pt idx="105">
                  <c:v>0.9483155109113944</c:v>
                </c:pt>
                <c:pt idx="106">
                  <c:v>0.9507152168413353</c:v>
                </c:pt>
                <c:pt idx="107">
                  <c:v>0.9516729945664223</c:v>
                </c:pt>
                <c:pt idx="108">
                  <c:v>0.9537216341896037</c:v>
                </c:pt>
                <c:pt idx="109">
                  <c:v>0.9662671309256954</c:v>
                </c:pt>
                <c:pt idx="110">
                  <c:v>0.9735479085751568</c:v>
                </c:pt>
                <c:pt idx="111">
                  <c:v>1</c:v>
                </c:pt>
              </c:numCache>
            </c:numRef>
          </c:yVal>
          <c:smooth val="1"/>
        </c:ser>
        <c:axId val="26877486"/>
        <c:axId val="40570783"/>
      </c:scatterChart>
      <c:valAx>
        <c:axId val="2687748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%POBLACION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70783"/>
        <c:crosses val="autoZero"/>
        <c:crossBetween val="midCat"/>
        <c:dispUnits/>
        <c:majorUnit val="0.1"/>
      </c:valAx>
      <c:valAx>
        <c:axId val="4057078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%PIBPER CAPITA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774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85675"/>
          <c:w val="0.195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CURVA DE LORENZ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6575"/>
          <c:w val="0.9315"/>
          <c:h val="0.8285"/>
        </c:manualLayout>
      </c:layout>
      <c:scatterChart>
        <c:scatterStyle val="smoothMarker"/>
        <c:varyColors val="0"/>
        <c:ser>
          <c:idx val="1"/>
          <c:order val="0"/>
          <c:tx>
            <c:v>EQUIDAD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xVal>
          <c:y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v>LORENZ 1996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'1996'!$G$3:$G$114</c:f>
              <c:numCache>
                <c:ptCount val="112"/>
                <c:pt idx="0">
                  <c:v>0.0004149028180059051</c:v>
                </c:pt>
                <c:pt idx="1">
                  <c:v>0.0006289330243345327</c:v>
                </c:pt>
                <c:pt idx="2">
                  <c:v>0.0009061196849896406</c:v>
                </c:pt>
                <c:pt idx="3">
                  <c:v>0.00234468336687058</c:v>
                </c:pt>
                <c:pt idx="4">
                  <c:v>0.002757831838922972</c:v>
                </c:pt>
                <c:pt idx="5">
                  <c:v>0.003316591025116971</c:v>
                </c:pt>
                <c:pt idx="6">
                  <c:v>0.0035306212314455986</c:v>
                </c:pt>
                <c:pt idx="7">
                  <c:v>0.003765703589216386</c:v>
                </c:pt>
                <c:pt idx="8">
                  <c:v>0.0039069284384742105</c:v>
                </c:pt>
                <c:pt idx="9">
                  <c:v>0.0046156842036936</c:v>
                </c:pt>
                <c:pt idx="10">
                  <c:v>0.00534286060142488</c:v>
                </c:pt>
                <c:pt idx="11">
                  <c:v>0.005602503802544854</c:v>
                </c:pt>
                <c:pt idx="12">
                  <c:v>0.05303212382875478</c:v>
                </c:pt>
                <c:pt idx="13">
                  <c:v>0.05371456440467147</c:v>
                </c:pt>
                <c:pt idx="14">
                  <c:v>0.055276809476275106</c:v>
                </c:pt>
                <c:pt idx="15">
                  <c:v>0.056238191058800416</c:v>
                </c:pt>
                <c:pt idx="16">
                  <c:v>0.05670660142838847</c:v>
                </c:pt>
                <c:pt idx="17">
                  <c:v>0.10054419811477984</c:v>
                </c:pt>
                <c:pt idx="18">
                  <c:v>0.10420464094678543</c:v>
                </c:pt>
                <c:pt idx="19">
                  <c:v>0.11072203616408749</c:v>
                </c:pt>
                <c:pt idx="20">
                  <c:v>0.1117176274927063</c:v>
                </c:pt>
                <c:pt idx="21">
                  <c:v>0.11206586516447871</c:v>
                </c:pt>
                <c:pt idx="22">
                  <c:v>0.11241585718220462</c:v>
                </c:pt>
                <c:pt idx="23">
                  <c:v>0.12071391354232272</c:v>
                </c:pt>
                <c:pt idx="24">
                  <c:v>0.12123495429051619</c:v>
                </c:pt>
                <c:pt idx="25">
                  <c:v>0.12757340622055988</c:v>
                </c:pt>
                <c:pt idx="26">
                  <c:v>0.12849180632722412</c:v>
                </c:pt>
                <c:pt idx="27">
                  <c:v>0.13048123463850825</c:v>
                </c:pt>
                <c:pt idx="28">
                  <c:v>0.1309417504513055</c:v>
                </c:pt>
                <c:pt idx="29">
                  <c:v>0.13145051077782435</c:v>
                </c:pt>
                <c:pt idx="30">
                  <c:v>0.1323162805058832</c:v>
                </c:pt>
                <c:pt idx="31">
                  <c:v>0.1331381915851042</c:v>
                </c:pt>
                <c:pt idx="32">
                  <c:v>0.13346099124055066</c:v>
                </c:pt>
                <c:pt idx="33">
                  <c:v>0.14100555601363476</c:v>
                </c:pt>
                <c:pt idx="34">
                  <c:v>0.21310566601112607</c:v>
                </c:pt>
                <c:pt idx="35">
                  <c:v>0.21402494329076704</c:v>
                </c:pt>
                <c:pt idx="36">
                  <c:v>0.21431616471905027</c:v>
                </c:pt>
                <c:pt idx="37">
                  <c:v>0.21502141179236264</c:v>
                </c:pt>
                <c:pt idx="38">
                  <c:v>0.2216159982316193</c:v>
                </c:pt>
                <c:pt idx="39">
                  <c:v>0.309749075898269</c:v>
                </c:pt>
                <c:pt idx="40">
                  <c:v>0.3110192223686126</c:v>
                </c:pt>
                <c:pt idx="41">
                  <c:v>0.34127818137481075</c:v>
                </c:pt>
                <c:pt idx="42">
                  <c:v>0.3426097299535274</c:v>
                </c:pt>
                <c:pt idx="43">
                  <c:v>0.34294831872255543</c:v>
                </c:pt>
                <c:pt idx="44">
                  <c:v>0.34352549854126135</c:v>
                </c:pt>
                <c:pt idx="45">
                  <c:v>0.344532493118578</c:v>
                </c:pt>
                <c:pt idx="46">
                  <c:v>0.34482897758472175</c:v>
                </c:pt>
                <c:pt idx="47">
                  <c:v>0.36004442003954296</c:v>
                </c:pt>
                <c:pt idx="48">
                  <c:v>0.360440902225037</c:v>
                </c:pt>
                <c:pt idx="49">
                  <c:v>0.36391713873192366</c:v>
                </c:pt>
                <c:pt idx="50">
                  <c:v>0.36805125497137786</c:v>
                </c:pt>
                <c:pt idx="51">
                  <c:v>0.36805125497137786</c:v>
                </c:pt>
                <c:pt idx="52">
                  <c:v>0.368598610908874</c:v>
                </c:pt>
                <c:pt idx="53">
                  <c:v>0.36884860520724966</c:v>
                </c:pt>
                <c:pt idx="54">
                  <c:v>0.36929596342539556</c:v>
                </c:pt>
                <c:pt idx="55">
                  <c:v>0.3902682921266708</c:v>
                </c:pt>
                <c:pt idx="56">
                  <c:v>0.39434276060370554</c:v>
                </c:pt>
                <c:pt idx="57">
                  <c:v>0.40788543419185175</c:v>
                </c:pt>
                <c:pt idx="58">
                  <c:v>0.41307215800341396</c:v>
                </c:pt>
                <c:pt idx="59">
                  <c:v>0.4138607365095182</c:v>
                </c:pt>
                <c:pt idx="60">
                  <c:v>0.41659488467806877</c:v>
                </c:pt>
                <c:pt idx="61">
                  <c:v>0.419355348035922</c:v>
                </c:pt>
                <c:pt idx="62">
                  <c:v>0.42244562843303574</c:v>
                </c:pt>
                <c:pt idx="63">
                  <c:v>0.42366402169775075</c:v>
                </c:pt>
                <c:pt idx="64">
                  <c:v>0.4661981393406817</c:v>
                </c:pt>
                <c:pt idx="65">
                  <c:v>0.4671156622743692</c:v>
                </c:pt>
                <c:pt idx="66">
                  <c:v>0.48218198532314177</c:v>
                </c:pt>
                <c:pt idx="67">
                  <c:v>0.483038983321433</c:v>
                </c:pt>
                <c:pt idx="68">
                  <c:v>0.5037516688215883</c:v>
                </c:pt>
                <c:pt idx="69">
                  <c:v>0.5111348337669491</c:v>
                </c:pt>
                <c:pt idx="70">
                  <c:v>0.513673372361683</c:v>
                </c:pt>
                <c:pt idx="71">
                  <c:v>0.5146294909063478</c:v>
                </c:pt>
                <c:pt idx="72">
                  <c:v>0.5237634931133149</c:v>
                </c:pt>
                <c:pt idx="73">
                  <c:v>0.838558945146865</c:v>
                </c:pt>
                <c:pt idx="74">
                  <c:v>0.8449956404503055</c:v>
                </c:pt>
                <c:pt idx="75">
                  <c:v>0.8590830384570176</c:v>
                </c:pt>
                <c:pt idx="76">
                  <c:v>0.8850877085259459</c:v>
                </c:pt>
                <c:pt idx="77">
                  <c:v>0.908118762203669</c:v>
                </c:pt>
                <c:pt idx="78">
                  <c:v>0.9171071536964946</c:v>
                </c:pt>
                <c:pt idx="79">
                  <c:v>0.9174352163898016</c:v>
                </c:pt>
                <c:pt idx="80">
                  <c:v>0.9286691707031243</c:v>
                </c:pt>
                <c:pt idx="81">
                  <c:v>0.9313445482822321</c:v>
                </c:pt>
                <c:pt idx="82">
                  <c:v>0.931521737223537</c:v>
                </c:pt>
                <c:pt idx="83">
                  <c:v>0.9333260820367255</c:v>
                </c:pt>
                <c:pt idx="84">
                  <c:v>0.9345672817988362</c:v>
                </c:pt>
                <c:pt idx="85">
                  <c:v>0.9386698198111271</c:v>
                </c:pt>
                <c:pt idx="86">
                  <c:v>0.9422653518428528</c:v>
                </c:pt>
                <c:pt idx="87">
                  <c:v>0.9444319690954417</c:v>
                </c:pt>
                <c:pt idx="88">
                  <c:v>0.9468766501816626</c:v>
                </c:pt>
                <c:pt idx="89">
                  <c:v>0.9472915529996684</c:v>
                </c:pt>
                <c:pt idx="90">
                  <c:v>0.9485985407350359</c:v>
                </c:pt>
                <c:pt idx="91">
                  <c:v>0.9541896412888828</c:v>
                </c:pt>
                <c:pt idx="92">
                  <c:v>0.9602395033095736</c:v>
                </c:pt>
                <c:pt idx="93">
                  <c:v>0.9715155619257806</c:v>
                </c:pt>
                <c:pt idx="94">
                  <c:v>0.9717909942404822</c:v>
                </c:pt>
                <c:pt idx="95">
                  <c:v>0.975299686147509</c:v>
                </c:pt>
                <c:pt idx="96">
                  <c:v>0.9769557887276256</c:v>
                </c:pt>
                <c:pt idx="97">
                  <c:v>0.9825407490706353</c:v>
                </c:pt>
                <c:pt idx="98">
                  <c:v>0.9864731155254354</c:v>
                </c:pt>
                <c:pt idx="99">
                  <c:v>0.9871643278311196</c:v>
                </c:pt>
                <c:pt idx="100">
                  <c:v>0.9880379921159693</c:v>
                </c:pt>
                <c:pt idx="101">
                  <c:v>0.9881572876408082</c:v>
                </c:pt>
                <c:pt idx="102">
                  <c:v>0.9890151628120762</c:v>
                </c:pt>
                <c:pt idx="103">
                  <c:v>0.9921571964148186</c:v>
                </c:pt>
                <c:pt idx="104">
                  <c:v>0.992797532687851</c:v>
                </c:pt>
                <c:pt idx="105">
                  <c:v>0.9941983779317314</c:v>
                </c:pt>
                <c:pt idx="106">
                  <c:v>0.9951632682061637</c:v>
                </c:pt>
                <c:pt idx="107">
                  <c:v>0.9952597572336069</c:v>
                </c:pt>
                <c:pt idx="108">
                  <c:v>0.9955027341481686</c:v>
                </c:pt>
                <c:pt idx="109">
                  <c:v>0.9958430772631501</c:v>
                </c:pt>
                <c:pt idx="110">
                  <c:v>0.9973219909019618</c:v>
                </c:pt>
                <c:pt idx="111">
                  <c:v>1</c:v>
                </c:pt>
              </c:numCache>
            </c:numRef>
          </c:xVal>
          <c:yVal>
            <c:numRef>
              <c:f>'1996'!$H$3:$H$114</c:f>
              <c:numCache>
                <c:ptCount val="112"/>
                <c:pt idx="0">
                  <c:v>0.0001892589695921848</c:v>
                </c:pt>
                <c:pt idx="1">
                  <c:v>0.00028857541492135417</c:v>
                </c:pt>
                <c:pt idx="2">
                  <c:v>0.00042249240979567147</c:v>
                </c:pt>
                <c:pt idx="3">
                  <c:v>0.0011268057024246944</c:v>
                </c:pt>
                <c:pt idx="4">
                  <c:v>0.0013333795489280005</c:v>
                </c:pt>
                <c:pt idx="5">
                  <c:v>0.0016243025183733002</c:v>
                </c:pt>
                <c:pt idx="6">
                  <c:v>0.0017384750751594593</c:v>
                </c:pt>
                <c:pt idx="7">
                  <c:v>0.0018644367728027362</c:v>
                </c:pt>
                <c:pt idx="8">
                  <c:v>0.0019428470625836997</c:v>
                </c:pt>
                <c:pt idx="9">
                  <c:v>0.002338203092780375</c:v>
                </c:pt>
                <c:pt idx="10">
                  <c:v>0.0027458880214554686</c:v>
                </c:pt>
                <c:pt idx="11">
                  <c:v>0.002892438734450378</c:v>
                </c:pt>
                <c:pt idx="12">
                  <c:v>0.029998048889626327</c:v>
                </c:pt>
                <c:pt idx="13">
                  <c:v>0.03039596942040536</c:v>
                </c:pt>
                <c:pt idx="14">
                  <c:v>0.03131443682952292</c:v>
                </c:pt>
                <c:pt idx="15">
                  <c:v>0.03188229105140803</c:v>
                </c:pt>
                <c:pt idx="16">
                  <c:v>0.03216724943838549</c:v>
                </c:pt>
                <c:pt idx="17">
                  <c:v>0.0590379253953459</c:v>
                </c:pt>
                <c:pt idx="18">
                  <c:v>0.06129196612914383</c:v>
                </c:pt>
                <c:pt idx="19">
                  <c:v>0.06535806524327054</c:v>
                </c:pt>
                <c:pt idx="20">
                  <c:v>0.06597934679964462</c:v>
                </c:pt>
                <c:pt idx="21">
                  <c:v>0.06619771956522282</c:v>
                </c:pt>
                <c:pt idx="22">
                  <c:v>0.06641870102892773</c:v>
                </c:pt>
                <c:pt idx="23">
                  <c:v>0.07170796196797032</c:v>
                </c:pt>
                <c:pt idx="24">
                  <c:v>0.07204151105698357</c:v>
                </c:pt>
                <c:pt idx="25">
                  <c:v>0.07610808004706852</c:v>
                </c:pt>
                <c:pt idx="26">
                  <c:v>0.07669757222632029</c:v>
                </c:pt>
                <c:pt idx="27">
                  <c:v>0.07798827350518553</c:v>
                </c:pt>
                <c:pt idx="28">
                  <c:v>0.07828745763451393</c:v>
                </c:pt>
                <c:pt idx="29">
                  <c:v>0.07861961065478108</c:v>
                </c:pt>
                <c:pt idx="30">
                  <c:v>0.07918831786319695</c:v>
                </c:pt>
                <c:pt idx="31">
                  <c:v>0.07973151357105593</c:v>
                </c:pt>
                <c:pt idx="32">
                  <c:v>0.07994828023177017</c:v>
                </c:pt>
                <c:pt idx="33">
                  <c:v>0.08505442037964801</c:v>
                </c:pt>
                <c:pt idx="34">
                  <c:v>0.13406054126249423</c:v>
                </c:pt>
                <c:pt idx="35">
                  <c:v>0.13468810258588917</c:v>
                </c:pt>
                <c:pt idx="36">
                  <c:v>0.13488814380065992</c:v>
                </c:pt>
                <c:pt idx="37">
                  <c:v>0.13537645939162068</c:v>
                </c:pt>
                <c:pt idx="38">
                  <c:v>0.13995825727852387</c:v>
                </c:pt>
                <c:pt idx="39">
                  <c:v>0.20144694433081</c:v>
                </c:pt>
                <c:pt idx="40">
                  <c:v>0.2023350823810956</c:v>
                </c:pt>
                <c:pt idx="41">
                  <c:v>0.2237542293091397</c:v>
                </c:pt>
                <c:pt idx="42">
                  <c:v>0.2247058849672148</c:v>
                </c:pt>
                <c:pt idx="43">
                  <c:v>0.22494865386464213</c:v>
                </c:pt>
                <c:pt idx="44">
                  <c:v>0.22536510959391087</c:v>
                </c:pt>
                <c:pt idx="45">
                  <c:v>0.226095957579805</c:v>
                </c:pt>
                <c:pt idx="46">
                  <c:v>0.2263153900434378</c:v>
                </c:pt>
                <c:pt idx="47">
                  <c:v>0.23759125999406494</c:v>
                </c:pt>
                <c:pt idx="48">
                  <c:v>0.2378877371215839</c:v>
                </c:pt>
                <c:pt idx="49">
                  <c:v>0.24053546904621975</c:v>
                </c:pt>
                <c:pt idx="50">
                  <c:v>0.24371593059591085</c:v>
                </c:pt>
                <c:pt idx="51">
                  <c:v>0.24371593059591085</c:v>
                </c:pt>
                <c:pt idx="52">
                  <c:v>0.24416029036006223</c:v>
                </c:pt>
                <c:pt idx="53">
                  <c:v>0.24437076747553782</c:v>
                </c:pt>
                <c:pt idx="54">
                  <c:v>0.24475007041004535</c:v>
                </c:pt>
                <c:pt idx="55">
                  <c:v>0.2627205292358</c:v>
                </c:pt>
                <c:pt idx="56">
                  <c:v>0.266226031064959</c:v>
                </c:pt>
                <c:pt idx="57">
                  <c:v>0.27789166970695683</c:v>
                </c:pt>
                <c:pt idx="58">
                  <c:v>0.28239689515270433</c:v>
                </c:pt>
                <c:pt idx="59">
                  <c:v>0.28308596237855144</c:v>
                </c:pt>
                <c:pt idx="60">
                  <c:v>0.2854789470889829</c:v>
                </c:pt>
                <c:pt idx="61">
                  <c:v>0.28790460532298817</c:v>
                </c:pt>
                <c:pt idx="62">
                  <c:v>0.290640058682313</c:v>
                </c:pt>
                <c:pt idx="63">
                  <c:v>0.2917506090103168</c:v>
                </c:pt>
                <c:pt idx="64">
                  <c:v>0.33206880517096915</c:v>
                </c:pt>
                <c:pt idx="65">
                  <c:v>0.33295086925312406</c:v>
                </c:pt>
                <c:pt idx="66">
                  <c:v>0.34743717425033527</c:v>
                </c:pt>
                <c:pt idx="67">
                  <c:v>0.3482899034835943</c:v>
                </c:pt>
                <c:pt idx="68">
                  <c:v>0.36921497153911975</c:v>
                </c:pt>
                <c:pt idx="69">
                  <c:v>0.37669962991535644</c:v>
                </c:pt>
                <c:pt idx="70">
                  <c:v>0.3792921188860265</c:v>
                </c:pt>
                <c:pt idx="71">
                  <c:v>0.38027616026213207</c:v>
                </c:pt>
                <c:pt idx="72">
                  <c:v>0.3899973106002863</c:v>
                </c:pt>
                <c:pt idx="73">
                  <c:v>0.7425741024871388</c:v>
                </c:pt>
                <c:pt idx="74">
                  <c:v>0.7498105875449828</c:v>
                </c:pt>
                <c:pt idx="75">
                  <c:v>0.7658148716747553</c:v>
                </c:pt>
                <c:pt idx="76">
                  <c:v>0.7958237714526489</c:v>
                </c:pt>
                <c:pt idx="77">
                  <c:v>0.823181654020298</c:v>
                </c:pt>
                <c:pt idx="78">
                  <c:v>0.833868040461693</c:v>
                </c:pt>
                <c:pt idx="79">
                  <c:v>0.8342728275177477</c:v>
                </c:pt>
                <c:pt idx="80">
                  <c:v>0.8481749867392472</c:v>
                </c:pt>
                <c:pt idx="81">
                  <c:v>0.8515213894685377</c:v>
                </c:pt>
                <c:pt idx="82">
                  <c:v>0.8517552136434712</c:v>
                </c:pt>
                <c:pt idx="83">
                  <c:v>0.8542125828984803</c:v>
                </c:pt>
                <c:pt idx="84">
                  <c:v>0.8559254095128459</c:v>
                </c:pt>
                <c:pt idx="85">
                  <c:v>0.8617038917013797</c:v>
                </c:pt>
                <c:pt idx="86">
                  <c:v>0.8671361916694729</c:v>
                </c:pt>
                <c:pt idx="87">
                  <c:v>0.8704406953874695</c:v>
                </c:pt>
                <c:pt idx="88">
                  <c:v>0.8742525084933302</c:v>
                </c:pt>
                <c:pt idx="89">
                  <c:v>0.8749248434284814</c:v>
                </c:pt>
                <c:pt idx="90">
                  <c:v>0.8770956084268968</c:v>
                </c:pt>
                <c:pt idx="91">
                  <c:v>0.8867923435330832</c:v>
                </c:pt>
                <c:pt idx="92">
                  <c:v>0.8974151006994419</c:v>
                </c:pt>
                <c:pt idx="93">
                  <c:v>0.9172160435227878</c:v>
                </c:pt>
                <c:pt idx="94">
                  <c:v>0.917705540843961</c:v>
                </c:pt>
                <c:pt idx="95">
                  <c:v>0.9247398603366281</c:v>
                </c:pt>
                <c:pt idx="96">
                  <c:v>0.9281299658324521</c:v>
                </c:pt>
                <c:pt idx="97">
                  <c:v>0.9401233301132719</c:v>
                </c:pt>
                <c:pt idx="98">
                  <c:v>0.9486885434825997</c:v>
                </c:pt>
                <c:pt idx="99">
                  <c:v>0.9502254297770549</c:v>
                </c:pt>
                <c:pt idx="100">
                  <c:v>0.9521835742094699</c:v>
                </c:pt>
                <c:pt idx="101">
                  <c:v>0.9524633188507285</c:v>
                </c:pt>
                <c:pt idx="102">
                  <c:v>0.9544940743727132</c:v>
                </c:pt>
                <c:pt idx="103">
                  <c:v>0.9633249561173045</c:v>
                </c:pt>
                <c:pt idx="104">
                  <c:v>0.965178054199149</c:v>
                </c:pt>
                <c:pt idx="105">
                  <c:v>0.9692825146957542</c:v>
                </c:pt>
                <c:pt idx="106">
                  <c:v>0.9723938784043348</c:v>
                </c:pt>
                <c:pt idx="107">
                  <c:v>0.9727304994182449</c:v>
                </c:pt>
                <c:pt idx="108">
                  <c:v>0.9736405235318761</c:v>
                </c:pt>
                <c:pt idx="109">
                  <c:v>0.9750228360204621</c:v>
                </c:pt>
                <c:pt idx="110">
                  <c:v>0.981505930128396</c:v>
                </c:pt>
                <c:pt idx="111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v>LORENZ 2010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'2010'!$G$3:$G$114</c:f>
              <c:numCache>
                <c:ptCount val="112"/>
                <c:pt idx="0">
                  <c:v>0.0003536374384168137</c:v>
                </c:pt>
                <c:pt idx="1">
                  <c:v>0.0006336004104967913</c:v>
                </c:pt>
                <c:pt idx="2">
                  <c:v>0.0019224701921776786</c:v>
                </c:pt>
                <c:pt idx="3">
                  <c:v>0.0030726586254598153</c:v>
                </c:pt>
                <c:pt idx="4">
                  <c:v>0.003556309828000458</c:v>
                </c:pt>
                <c:pt idx="5">
                  <c:v>0.0037010584853916536</c:v>
                </c:pt>
                <c:pt idx="6">
                  <c:v>0.0043329253790334605</c:v>
                </c:pt>
                <c:pt idx="7">
                  <c:v>0.004670961165755415</c:v>
                </c:pt>
                <c:pt idx="8">
                  <c:v>0.004952657654690377</c:v>
                </c:pt>
                <c:pt idx="9">
                  <c:v>0.005729273205723379</c:v>
                </c:pt>
                <c:pt idx="10">
                  <c:v>0.006119314498094865</c:v>
                </c:pt>
                <c:pt idx="11">
                  <c:v>0.006577829706238234</c:v>
                </c:pt>
                <c:pt idx="12">
                  <c:v>0.006937534453647493</c:v>
                </c:pt>
                <c:pt idx="13">
                  <c:v>0.007690747527138207</c:v>
                </c:pt>
                <c:pt idx="14">
                  <c:v>0.008053919308257435</c:v>
                </c:pt>
                <c:pt idx="15">
                  <c:v>0.014500868491944346</c:v>
                </c:pt>
                <c:pt idx="16">
                  <c:v>0.014881375441613418</c:v>
                </c:pt>
                <c:pt idx="17">
                  <c:v>0.0186015026124099</c:v>
                </c:pt>
                <c:pt idx="18">
                  <c:v>0.06008109391847617</c:v>
                </c:pt>
                <c:pt idx="19">
                  <c:v>0.06160832226771741</c:v>
                </c:pt>
                <c:pt idx="20">
                  <c:v>0.06197149404883664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0.1286572871848033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0.2003659454080872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0.2558168158069001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</c:v>
                </c:pt>
                <c:pt idx="51">
                  <c:v>0.3610837600673991</c:v>
                </c:pt>
                <c:pt idx="52">
                  <c:v>0.3681703769705753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</c:v>
                </c:pt>
                <c:pt idx="56">
                  <c:v>0.4258375486684857</c:v>
                </c:pt>
                <c:pt idx="57">
                  <c:v>0.4264269443991804</c:v>
                </c:pt>
                <c:pt idx="58">
                  <c:v>0.4271532879614188</c:v>
                </c:pt>
                <c:pt idx="59">
                  <c:v>0.43786468860836736</c:v>
                </c:pt>
                <c:pt idx="60">
                  <c:v>0.4395262645138699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</c:v>
                </c:pt>
                <c:pt idx="65">
                  <c:v>0.7878920781746761</c:v>
                </c:pt>
                <c:pt idx="66">
                  <c:v>0.7963204371236101</c:v>
                </c:pt>
                <c:pt idx="67">
                  <c:v>0.7998308087549535</c:v>
                </c:pt>
                <c:pt idx="68">
                  <c:v>0.8040623233979703</c:v>
                </c:pt>
                <c:pt idx="69">
                  <c:v>0.811373430733867</c:v>
                </c:pt>
                <c:pt idx="70">
                  <c:v>0.8130532085663469</c:v>
                </c:pt>
                <c:pt idx="71">
                  <c:v>0.8133817100103664</c:v>
                </c:pt>
                <c:pt idx="72">
                  <c:v>0.838737861048223</c:v>
                </c:pt>
                <c:pt idx="73">
                  <c:v>0.8400085289029265</c:v>
                </c:pt>
                <c:pt idx="74">
                  <c:v>0.8426443412809302</c:v>
                </c:pt>
                <c:pt idx="75">
                  <c:v>0.8489300733971037</c:v>
                </c:pt>
                <c:pt idx="76">
                  <c:v>0.8495888098019977</c:v>
                </c:pt>
                <c:pt idx="77">
                  <c:v>0.8639137263331611</c:v>
                </c:pt>
                <c:pt idx="78">
                  <c:v>0.8660814891603191</c:v>
                </c:pt>
                <c:pt idx="79">
                  <c:v>0.8744604428788861</c:v>
                </c:pt>
                <c:pt idx="80">
                  <c:v>0.8955174721163814</c:v>
                </c:pt>
                <c:pt idx="81">
                  <c:v>0.8957532304086593</c:v>
                </c:pt>
                <c:pt idx="82">
                  <c:v>0.8960201920043268</c:v>
                </c:pt>
                <c:pt idx="83">
                  <c:v>0.911594974187934</c:v>
                </c:pt>
                <c:pt idx="84">
                  <c:v>0.9143911368750238</c:v>
                </c:pt>
                <c:pt idx="85">
                  <c:v>0.9406209804077925</c:v>
                </c:pt>
                <c:pt idx="86">
                  <c:v>0.9435870277466708</c:v>
                </c:pt>
                <c:pt idx="87">
                  <c:v>0.954262891298092</c:v>
                </c:pt>
                <c:pt idx="88">
                  <c:v>0.9546217292870739</c:v>
                </c:pt>
                <c:pt idx="89">
                  <c:v>0.9549268282535511</c:v>
                </c:pt>
                <c:pt idx="90">
                  <c:v>0.9561688930801474</c:v>
                </c:pt>
                <c:pt idx="91">
                  <c:v>0.9566187407040159</c:v>
                </c:pt>
                <c:pt idx="92">
                  <c:v>0.9602929296781553</c:v>
                </c:pt>
                <c:pt idx="93">
                  <c:v>0.9617742198307394</c:v>
                </c:pt>
                <c:pt idx="94">
                  <c:v>0.9681284258626847</c:v>
                </c:pt>
                <c:pt idx="95">
                  <c:v>0.9692413436835846</c:v>
                </c:pt>
                <c:pt idx="96">
                  <c:v>0.9755773477885525</c:v>
                </c:pt>
                <c:pt idx="97">
                  <c:v>0.9788814309141528</c:v>
                </c:pt>
                <c:pt idx="98">
                  <c:v>0.9796788486674456</c:v>
                </c:pt>
                <c:pt idx="99">
                  <c:v>0.9817634026855643</c:v>
                </c:pt>
                <c:pt idx="100">
                  <c:v>0.9826006913265217</c:v>
                </c:pt>
                <c:pt idx="101">
                  <c:v>0.986514105626649</c:v>
                </c:pt>
                <c:pt idx="102">
                  <c:v>0.9866111825705282</c:v>
                </c:pt>
                <c:pt idx="103">
                  <c:v>0.9876356910318239</c:v>
                </c:pt>
                <c:pt idx="104">
                  <c:v>0.9878099094757499</c:v>
                </c:pt>
                <c:pt idx="105">
                  <c:v>0.9924661357482378</c:v>
                </c:pt>
                <c:pt idx="106">
                  <c:v>0.993177744417209</c:v>
                </c:pt>
                <c:pt idx="107">
                  <c:v>0.9934117691926319</c:v>
                </c:pt>
                <c:pt idx="108">
                  <c:v>0.9938018104850034</c:v>
                </c:pt>
                <c:pt idx="109">
                  <c:v>0.9959869084807111</c:v>
                </c:pt>
                <c:pt idx="110">
                  <c:v>0.9971986367623452</c:v>
                </c:pt>
                <c:pt idx="111">
                  <c:v>1</c:v>
                </c:pt>
              </c:numCache>
            </c:numRef>
          </c:xVal>
          <c:yVal>
            <c:numRef>
              <c:f>'2010'!$H$3:$H$114</c:f>
              <c:numCache>
                <c:ptCount val="112"/>
                <c:pt idx="0">
                  <c:v>0.00012810260696861814</c:v>
                </c:pt>
                <c:pt idx="1">
                  <c:v>0.00023455479462626135</c:v>
                </c:pt>
                <c:pt idx="2">
                  <c:v>0.0007981372610565431</c:v>
                </c:pt>
                <c:pt idx="3">
                  <c:v>0.0013250076522240892</c:v>
                </c:pt>
                <c:pt idx="4">
                  <c:v>0.0015495059148656208</c:v>
                </c:pt>
                <c:pt idx="5">
                  <c:v>0.0016170764698122926</c:v>
                </c:pt>
                <c:pt idx="6">
                  <c:v>0.001912343342999043</c:v>
                </c:pt>
                <c:pt idx="7">
                  <c:v>0.0020708032369565884</c:v>
                </c:pt>
                <c:pt idx="8">
                  <c:v>0.00220310417569195</c:v>
                </c:pt>
                <c:pt idx="9">
                  <c:v>0.0025695778428304382</c:v>
                </c:pt>
                <c:pt idx="10">
                  <c:v>0.0027549561604025513</c:v>
                </c:pt>
                <c:pt idx="11">
                  <c:v>0.0029735387093972813</c:v>
                </c:pt>
                <c:pt idx="12">
                  <c:v>0.0031465452526940173</c:v>
                </c:pt>
                <c:pt idx="13">
                  <c:v>0.0035190914288704663</c:v>
                </c:pt>
                <c:pt idx="14">
                  <c:v>0.003700325274100651</c:v>
                </c:pt>
                <c:pt idx="15">
                  <c:v>0.006954230333397123</c:v>
                </c:pt>
                <c:pt idx="16">
                  <c:v>0.007147544880291358</c:v>
                </c:pt>
                <c:pt idx="17">
                  <c:v>0.009071324394297649</c:v>
                </c:pt>
                <c:pt idx="18">
                  <c:v>0.030935263022724483</c:v>
                </c:pt>
                <c:pt idx="19">
                  <c:v>0.03175597008614725</c:v>
                </c:pt>
                <c:pt idx="20">
                  <c:v>0.03195758029158635</c:v>
                </c:pt>
                <c:pt idx="21">
                  <c:v>0.054790474451287985</c:v>
                </c:pt>
                <c:pt idx="22">
                  <c:v>0.05686080002377044</c:v>
                </c:pt>
                <c:pt idx="23">
                  <c:v>0.05737660528872718</c:v>
                </c:pt>
                <c:pt idx="24">
                  <c:v>0.060873520151418</c:v>
                </c:pt>
                <c:pt idx="25">
                  <c:v>0.06738157387027761</c:v>
                </c:pt>
                <c:pt idx="26">
                  <c:v>0.0682036133677444</c:v>
                </c:pt>
                <c:pt idx="27">
                  <c:v>0.06911636930744741</c:v>
                </c:pt>
                <c:pt idx="28">
                  <c:v>0.06944073678732054</c:v>
                </c:pt>
                <c:pt idx="29">
                  <c:v>0.07003826842667188</c:v>
                </c:pt>
                <c:pt idx="30">
                  <c:v>0.07017734071013706</c:v>
                </c:pt>
                <c:pt idx="31">
                  <c:v>0.11416290367640236</c:v>
                </c:pt>
                <c:pt idx="32">
                  <c:v>0.11478907204217614</c:v>
                </c:pt>
                <c:pt idx="33">
                  <c:v>0.11551438396375299</c:v>
                </c:pt>
                <c:pt idx="34">
                  <c:v>0.11575471256001704</c:v>
                </c:pt>
                <c:pt idx="35">
                  <c:v>0.11625600519054988</c:v>
                </c:pt>
                <c:pt idx="36">
                  <c:v>0.1168548150480322</c:v>
                </c:pt>
                <c:pt idx="37">
                  <c:v>0.11723924288663043</c:v>
                </c:pt>
                <c:pt idx="38">
                  <c:v>0.11765134983523692</c:v>
                </c:pt>
                <c:pt idx="39">
                  <c:v>0.1228983826512861</c:v>
                </c:pt>
                <c:pt idx="40">
                  <c:v>0.12366083737498745</c:v>
                </c:pt>
                <c:pt idx="41">
                  <c:v>0.12445023645681956</c:v>
                </c:pt>
                <c:pt idx="42">
                  <c:v>0.1261697179335175</c:v>
                </c:pt>
                <c:pt idx="43">
                  <c:v>0.12650089118893862</c:v>
                </c:pt>
                <c:pt idx="44">
                  <c:v>0.1364869567462833</c:v>
                </c:pt>
                <c:pt idx="45">
                  <c:v>0.1545569968510995</c:v>
                </c:pt>
                <c:pt idx="46">
                  <c:v>0.15797470021507565</c:v>
                </c:pt>
                <c:pt idx="47">
                  <c:v>0.16257876426793483</c:v>
                </c:pt>
                <c:pt idx="48">
                  <c:v>0.16422474370143667</c:v>
                </c:pt>
                <c:pt idx="49">
                  <c:v>0.23061537681929858</c:v>
                </c:pt>
                <c:pt idx="50">
                  <c:v>0.23077209883330485</c:v>
                </c:pt>
                <c:pt idx="51">
                  <c:v>0.23518182322775735</c:v>
                </c:pt>
                <c:pt idx="52">
                  <c:v>0.24081607970048977</c:v>
                </c:pt>
                <c:pt idx="53">
                  <c:v>0.2529354896251587</c:v>
                </c:pt>
                <c:pt idx="54">
                  <c:v>0.25648545700163466</c:v>
                </c:pt>
                <c:pt idx="55">
                  <c:v>0.2682152300524907</c:v>
                </c:pt>
                <c:pt idx="56">
                  <c:v>0.2887130729717134</c:v>
                </c:pt>
                <c:pt idx="57">
                  <c:v>0.28921199721350715</c:v>
                </c:pt>
                <c:pt idx="58">
                  <c:v>0.2898562486806379</c:v>
                </c:pt>
                <c:pt idx="59">
                  <c:v>0.2994825920413571</c:v>
                </c:pt>
                <c:pt idx="60">
                  <c:v>0.3010119001965995</c:v>
                </c:pt>
                <c:pt idx="61">
                  <c:v>0.3030774670675798</c:v>
                </c:pt>
                <c:pt idx="62">
                  <c:v>0.3039419282146573</c:v>
                </c:pt>
                <c:pt idx="63">
                  <c:v>0.34002808530691736</c:v>
                </c:pt>
                <c:pt idx="64">
                  <c:v>0.3424162600320396</c:v>
                </c:pt>
                <c:pt idx="65">
                  <c:v>0.6460934425559468</c:v>
                </c:pt>
                <c:pt idx="66">
                  <c:v>0.6544566414730918</c:v>
                </c:pt>
                <c:pt idx="67">
                  <c:v>0.6580422621251836</c:v>
                </c:pt>
                <c:pt idx="68">
                  <c:v>0.6624059632994973</c:v>
                </c:pt>
                <c:pt idx="69">
                  <c:v>0.6699479651007806</c:v>
                </c:pt>
                <c:pt idx="70">
                  <c:v>0.6716922495407285</c:v>
                </c:pt>
                <c:pt idx="71">
                  <c:v>0.6720641821710137</c:v>
                </c:pt>
                <c:pt idx="72">
                  <c:v>0.700942137203604</c:v>
                </c:pt>
                <c:pt idx="73">
                  <c:v>0.7023912087783266</c:v>
                </c:pt>
                <c:pt idx="74">
                  <c:v>0.7054620477618994</c:v>
                </c:pt>
                <c:pt idx="75">
                  <c:v>0.7133425433631055</c:v>
                </c:pt>
                <c:pt idx="76">
                  <c:v>0.7141768980423467</c:v>
                </c:pt>
                <c:pt idx="77">
                  <c:v>0.7323301473044979</c:v>
                </c:pt>
                <c:pt idx="78">
                  <c:v>0.7351351227691698</c:v>
                </c:pt>
                <c:pt idx="79">
                  <c:v>0.745994583156884</c:v>
                </c:pt>
                <c:pt idx="80">
                  <c:v>0.7743123322009843</c:v>
                </c:pt>
                <c:pt idx="81">
                  <c:v>0.7746350552602279</c:v>
                </c:pt>
                <c:pt idx="82">
                  <c:v>0.7750177940577576</c:v>
                </c:pt>
                <c:pt idx="83">
                  <c:v>0.7981926806519439</c:v>
                </c:pt>
                <c:pt idx="84">
                  <c:v>0.8023702637956807</c:v>
                </c:pt>
                <c:pt idx="85">
                  <c:v>0.8423840245275799</c:v>
                </c:pt>
                <c:pt idx="86">
                  <c:v>0.8470125383233024</c:v>
                </c:pt>
                <c:pt idx="87">
                  <c:v>0.8640823923028988</c:v>
                </c:pt>
                <c:pt idx="88">
                  <c:v>0.8646617784851663</c:v>
                </c:pt>
                <c:pt idx="89">
                  <c:v>0.8651559756934927</c:v>
                </c:pt>
                <c:pt idx="90">
                  <c:v>0.8672344867993751</c:v>
                </c:pt>
                <c:pt idx="91">
                  <c:v>0.8680023243165789</c:v>
                </c:pt>
                <c:pt idx="92">
                  <c:v>0.8748784503441807</c:v>
                </c:pt>
                <c:pt idx="93">
                  <c:v>0.8777187701874475</c:v>
                </c:pt>
                <c:pt idx="94">
                  <c:v>0.8900747783267845</c:v>
                </c:pt>
                <c:pt idx="95">
                  <c:v>0.8923173924456314</c:v>
                </c:pt>
                <c:pt idx="96">
                  <c:v>0.9051374758776366</c:v>
                </c:pt>
                <c:pt idx="97">
                  <c:v>0.9119503732279717</c:v>
                </c:pt>
                <c:pt idx="98">
                  <c:v>0.9136022171299423</c:v>
                </c:pt>
                <c:pt idx="99">
                  <c:v>0.9181663417307862</c:v>
                </c:pt>
                <c:pt idx="100">
                  <c:v>0.9200174323511695</c:v>
                </c:pt>
                <c:pt idx="101">
                  <c:v>0.9287486731270232</c:v>
                </c:pt>
                <c:pt idx="102">
                  <c:v>0.9290075477245657</c:v>
                </c:pt>
                <c:pt idx="103">
                  <c:v>0.9323046200582403</c:v>
                </c:pt>
                <c:pt idx="104">
                  <c:v>0.9328796921986144</c:v>
                </c:pt>
                <c:pt idx="105">
                  <c:v>0.9483155109113944</c:v>
                </c:pt>
                <c:pt idx="106">
                  <c:v>0.9507152168413353</c:v>
                </c:pt>
                <c:pt idx="107">
                  <c:v>0.9516729945664223</c:v>
                </c:pt>
                <c:pt idx="108">
                  <c:v>0.9537216341896037</c:v>
                </c:pt>
                <c:pt idx="109">
                  <c:v>0.9662671309256954</c:v>
                </c:pt>
                <c:pt idx="110">
                  <c:v>0.9735479085751568</c:v>
                </c:pt>
                <c:pt idx="111">
                  <c:v>1</c:v>
                </c:pt>
              </c:numCache>
            </c:numRef>
          </c:yVal>
          <c:smooth val="1"/>
        </c:ser>
        <c:axId val="29592728"/>
        <c:axId val="65007961"/>
      </c:scatterChart>
      <c:valAx>
        <c:axId val="29592728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%POBLACION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07961"/>
        <c:crosses val="autoZero"/>
        <c:crossBetween val="midCat"/>
        <c:dispUnits/>
        <c:majorUnit val="0.1"/>
      </c:valAx>
      <c:valAx>
        <c:axId val="65007961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%PIBPER CAPITA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927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85675"/>
          <c:w val="0.195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675"/>
          <c:y val="0.2155"/>
          <c:w val="0.51375"/>
          <c:h val="0.6945"/>
        </c:manualLayout>
      </c:layout>
      <c:pieChart>
        <c:varyColors val="1"/>
        <c:ser>
          <c:idx val="0"/>
          <c:order val="0"/>
          <c:tx>
            <c:strRef>
              <c:f>poblacion!$J$9</c:f>
              <c:strCache>
                <c:ptCount val="1"/>
                <c:pt idx="0">
                  <c:v>Población(1996)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17375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poblacion!$I$10:$I$16</c:f>
              <c:strCache/>
            </c:strRef>
          </c:cat>
          <c:val>
            <c:numRef>
              <c:f>poblacion!$J$10:$J$16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31025"/>
          <c:w val="0.31325"/>
          <c:h val="0.4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Población 2010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75"/>
          <c:y val="0.23775"/>
          <c:w val="0.39575"/>
          <c:h val="0.6685"/>
        </c:manualLayout>
      </c:layout>
      <c:pieChart>
        <c:varyColors val="1"/>
        <c:ser>
          <c:idx val="0"/>
          <c:order val="0"/>
          <c:tx>
            <c:strRef>
              <c:f>poblacion!$K$9</c:f>
              <c:strCache>
                <c:ptCount val="1"/>
                <c:pt idx="0">
                  <c:v>Población(2010)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17375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poblacion!$I$10:$I$16</c:f>
              <c:strCache/>
            </c:strRef>
          </c:cat>
          <c:val>
            <c:numRef>
              <c:f>poblacion!$K$10:$K$16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28325"/>
          <c:w val="0.2865"/>
          <c:h val="0.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PIB TOTAL 1996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23775"/>
          <c:w val="0.4945"/>
          <c:h val="0.6685"/>
        </c:manualLayout>
      </c:layout>
      <c:pieChart>
        <c:varyColors val="1"/>
        <c:ser>
          <c:idx val="0"/>
          <c:order val="0"/>
          <c:tx>
            <c:strRef>
              <c:f>estadisticós!$T$3</c:f>
              <c:strCache>
                <c:ptCount val="1"/>
                <c:pt idx="0">
                  <c:v>PIB TOTAL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17375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estadisticós!$K$4:$K$10</c:f>
              <c:strCache/>
            </c:strRef>
          </c:cat>
          <c:val>
            <c:numRef>
              <c:f>estadisticós!$T$4:$T$10</c:f>
              <c:numCache/>
            </c:numRef>
          </c:val>
        </c:ser>
        <c:firstSliceAng val="357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25"/>
          <c:y val="0.28325"/>
          <c:w val="0.305"/>
          <c:h val="0.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PIB TOTAL 2010</a:t>
            </a:r>
          </a:p>
        </c:rich>
      </c:tx>
      <c:layout>
        <c:manualLayout>
          <c:xMode val="factor"/>
          <c:yMode val="factor"/>
          <c:x val="-0.049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25975"/>
          <c:w val="0.504"/>
          <c:h val="0.6245"/>
        </c:manualLayout>
      </c:layout>
      <c:pieChart>
        <c:varyColors val="1"/>
        <c:ser>
          <c:idx val="0"/>
          <c:order val="0"/>
          <c:tx>
            <c:strRef>
              <c:f>estadisticós!$U$3</c:f>
              <c:strCache>
                <c:ptCount val="1"/>
                <c:pt idx="0">
                  <c:v>PIB TOTAL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25406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estadisticós!$K$4:$K$10</c:f>
              <c:strCache/>
            </c:strRef>
          </c:cat>
          <c:val>
            <c:numRef>
              <c:f>estadisticós!$U$4:$U$10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28675"/>
          <c:w val="0.33225"/>
          <c:h val="0.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Gráfico 1. Número de municipios por rango de PIB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975"/>
          <c:y val="0.020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5225"/>
          <c:y val="0.144"/>
          <c:w val="0.95425"/>
          <c:h val="0.8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histograma!$F$3</c:f>
              <c:strCache>
                <c:ptCount val="1"/>
                <c:pt idx="0">
                  <c:v>PIB per capita1996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histograma!$E$4:$E$8</c:f>
              <c:strCache/>
            </c:strRef>
          </c:cat>
          <c:val>
            <c:numRef>
              <c:f>histograma!$F$4:$F$8</c:f>
              <c:numCache/>
            </c:numRef>
          </c:val>
          <c:shape val="box"/>
        </c:ser>
        <c:ser>
          <c:idx val="1"/>
          <c:order val="1"/>
          <c:tx>
            <c:strRef>
              <c:f>histograma!$G$3</c:f>
              <c:strCache>
                <c:ptCount val="1"/>
                <c:pt idx="0">
                  <c:v>PIB per capita 2010 (precio constante 1996)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histograma!$E$4:$E$8</c:f>
              <c:strCache/>
            </c:strRef>
          </c:cat>
          <c:val>
            <c:numRef>
              <c:f>histograma!$G$4:$G$8</c:f>
              <c:numCache/>
            </c:numRef>
          </c:val>
          <c:shape val="box"/>
        </c:ser>
        <c:shape val="box"/>
        <c:axId val="48200738"/>
        <c:axId val="31153459"/>
      </c:bar3DChart>
      <c:catAx>
        <c:axId val="482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€ </a:t>
                </a:r>
              </a:p>
            </c:rich>
          </c:tx>
          <c:layout>
            <c:manualLayout>
              <c:xMode val="factor"/>
              <c:yMode val="factor"/>
              <c:x val="-0.021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municipios</a:t>
                </a:r>
              </a:p>
            </c:rich>
          </c:tx>
          <c:layout>
            <c:manualLayout>
              <c:xMode val="factor"/>
              <c:yMode val="factor"/>
              <c:x val="-0.09425"/>
              <c:y val="0.09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00738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847725</xdr:colOff>
      <xdr:row>0</xdr:row>
      <xdr:rowOff>647700</xdr:rowOff>
    </xdr:to>
    <xdr:pic>
      <xdr:nvPicPr>
        <xdr:cNvPr id="1" name="Picture 1" descr="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3</xdr:col>
      <xdr:colOff>552450</xdr:colOff>
      <xdr:row>0</xdr:row>
      <xdr:rowOff>666750</xdr:rowOff>
    </xdr:to>
    <xdr:pic>
      <xdr:nvPicPr>
        <xdr:cNvPr id="2" name="Picture 5" descr="udal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76200"/>
          <a:ext cx="1533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219075</xdr:rowOff>
    </xdr:from>
    <xdr:to>
      <xdr:col>5</xdr:col>
      <xdr:colOff>533400</xdr:colOff>
      <xdr:row>0</xdr:row>
      <xdr:rowOff>523875</xdr:rowOff>
    </xdr:to>
    <xdr:pic>
      <xdr:nvPicPr>
        <xdr:cNvPr id="3" name="Picture 6" descr="r51-tit_hacienda_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219075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13</xdr:row>
      <xdr:rowOff>133350</xdr:rowOff>
    </xdr:from>
    <xdr:to>
      <xdr:col>22</xdr:col>
      <xdr:colOff>314325</xdr:colOff>
      <xdr:row>56</xdr:row>
      <xdr:rowOff>142875</xdr:rowOff>
    </xdr:to>
    <xdr:graphicFrame>
      <xdr:nvGraphicFramePr>
        <xdr:cNvPr id="1" name="2 Gráfico"/>
        <xdr:cNvGraphicFramePr/>
      </xdr:nvGraphicFramePr>
      <xdr:xfrm>
        <a:off x="13411200" y="2238375"/>
        <a:ext cx="78105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</xdr:row>
      <xdr:rowOff>180975</xdr:rowOff>
    </xdr:from>
    <xdr:to>
      <xdr:col>17</xdr:col>
      <xdr:colOff>19050</xdr:colOff>
      <xdr:row>26</xdr:row>
      <xdr:rowOff>57150</xdr:rowOff>
    </xdr:to>
    <xdr:graphicFrame>
      <xdr:nvGraphicFramePr>
        <xdr:cNvPr id="1" name="3 Gráfico"/>
        <xdr:cNvGraphicFramePr/>
      </xdr:nvGraphicFramePr>
      <xdr:xfrm>
        <a:off x="9401175" y="476250"/>
        <a:ext cx="68103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12</xdr:row>
      <xdr:rowOff>85725</xdr:rowOff>
    </xdr:from>
    <xdr:to>
      <xdr:col>9</xdr:col>
      <xdr:colOff>238125</xdr:colOff>
      <xdr:row>39</xdr:row>
      <xdr:rowOff>57150</xdr:rowOff>
    </xdr:to>
    <xdr:graphicFrame>
      <xdr:nvGraphicFramePr>
        <xdr:cNvPr id="1" name="1 Gráfico"/>
        <xdr:cNvGraphicFramePr/>
      </xdr:nvGraphicFramePr>
      <xdr:xfrm>
        <a:off x="323850" y="2028825"/>
        <a:ext cx="67722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19</xdr:col>
      <xdr:colOff>676275</xdr:colOff>
      <xdr:row>48</xdr:row>
      <xdr:rowOff>133350</xdr:rowOff>
    </xdr:to>
    <xdr:graphicFrame>
      <xdr:nvGraphicFramePr>
        <xdr:cNvPr id="2" name="1 Gráfico"/>
        <xdr:cNvGraphicFramePr/>
      </xdr:nvGraphicFramePr>
      <xdr:xfrm>
        <a:off x="8382000" y="3562350"/>
        <a:ext cx="677227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762000</xdr:colOff>
      <xdr:row>0</xdr:row>
      <xdr:rowOff>161925</xdr:rowOff>
    </xdr:to>
    <xdr:pic>
      <xdr:nvPicPr>
        <xdr:cNvPr id="1" name="Picture 1" descr="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620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161925</xdr:rowOff>
    </xdr:from>
    <xdr:to>
      <xdr:col>4</xdr:col>
      <xdr:colOff>1295400</xdr:colOff>
      <xdr:row>0</xdr:row>
      <xdr:rowOff>219075</xdr:rowOff>
    </xdr:to>
    <xdr:pic>
      <xdr:nvPicPr>
        <xdr:cNvPr id="2" name="Picture 6" descr="r51-tit_hacienda_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6192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2</xdr:row>
      <xdr:rowOff>161925</xdr:rowOff>
    </xdr:from>
    <xdr:to>
      <xdr:col>17</xdr:col>
      <xdr:colOff>514350</xdr:colOff>
      <xdr:row>20</xdr:row>
      <xdr:rowOff>66675</xdr:rowOff>
    </xdr:to>
    <xdr:graphicFrame>
      <xdr:nvGraphicFramePr>
        <xdr:cNvPr id="3" name="6 Gráfico"/>
        <xdr:cNvGraphicFramePr/>
      </xdr:nvGraphicFramePr>
      <xdr:xfrm>
        <a:off x="15354300" y="523875"/>
        <a:ext cx="41910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704850</xdr:colOff>
      <xdr:row>22</xdr:row>
      <xdr:rowOff>142875</xdr:rowOff>
    </xdr:from>
    <xdr:to>
      <xdr:col>17</xdr:col>
      <xdr:colOff>447675</xdr:colOff>
      <xdr:row>37</xdr:row>
      <xdr:rowOff>0</xdr:rowOff>
    </xdr:to>
    <xdr:graphicFrame>
      <xdr:nvGraphicFramePr>
        <xdr:cNvPr id="4" name="7 Gráfico"/>
        <xdr:cNvGraphicFramePr/>
      </xdr:nvGraphicFramePr>
      <xdr:xfrm>
        <a:off x="14906625" y="40767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22</xdr:row>
      <xdr:rowOff>95250</xdr:rowOff>
    </xdr:from>
    <xdr:to>
      <xdr:col>14</xdr:col>
      <xdr:colOff>180975</xdr:colOff>
      <xdr:row>39</xdr:row>
      <xdr:rowOff>85725</xdr:rowOff>
    </xdr:to>
    <xdr:graphicFrame>
      <xdr:nvGraphicFramePr>
        <xdr:cNvPr id="1" name="1 Gráfico"/>
        <xdr:cNvGraphicFramePr/>
      </xdr:nvGraphicFramePr>
      <xdr:xfrm>
        <a:off x="11325225" y="4114800"/>
        <a:ext cx="3676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123825</xdr:colOff>
      <xdr:row>23</xdr:row>
      <xdr:rowOff>104775</xdr:rowOff>
    </xdr:from>
    <xdr:to>
      <xdr:col>18</xdr:col>
      <xdr:colOff>847725</xdr:colOff>
      <xdr:row>40</xdr:row>
      <xdr:rowOff>95250</xdr:rowOff>
    </xdr:to>
    <xdr:graphicFrame>
      <xdr:nvGraphicFramePr>
        <xdr:cNvPr id="2" name="2 Gráfico"/>
        <xdr:cNvGraphicFramePr/>
      </xdr:nvGraphicFramePr>
      <xdr:xfrm>
        <a:off x="15649575" y="4286250"/>
        <a:ext cx="33813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3</xdr:row>
      <xdr:rowOff>142875</xdr:rowOff>
    </xdr:from>
    <xdr:to>
      <xdr:col>14</xdr:col>
      <xdr:colOff>628650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9505950" y="628650"/>
        <a:ext cx="58388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4"/>
  <sheetViews>
    <sheetView zoomScalePageLayoutView="0" workbookViewId="0" topLeftCell="D67">
      <selection activeCell="I143" sqref="I143"/>
    </sheetView>
  </sheetViews>
  <sheetFormatPr defaultColWidth="11.421875" defaultRowHeight="12.75"/>
  <cols>
    <col min="1" max="1" width="31.140625" style="1" bestFit="1" customWidth="1"/>
    <col min="2" max="4" width="14.7109375" style="1" customWidth="1"/>
    <col min="5" max="5" width="23.28125" style="1" bestFit="1" customWidth="1"/>
    <col min="6" max="10" width="14.7109375" style="1" customWidth="1"/>
    <col min="11" max="11" width="23.28125" style="1" bestFit="1" customWidth="1"/>
    <col min="12" max="12" width="22.421875" style="1" bestFit="1" customWidth="1"/>
    <col min="13" max="13" width="21.8515625" style="1" bestFit="1" customWidth="1"/>
    <col min="14" max="14" width="16.421875" style="1" bestFit="1" customWidth="1"/>
    <col min="15" max="15" width="14.7109375" style="1" customWidth="1"/>
    <col min="16" max="18" width="16.421875" style="0" bestFit="1" customWidth="1"/>
  </cols>
  <sheetData>
    <row r="1" ht="54" customHeight="1"/>
    <row r="2" spans="1:6" ht="30.75" customHeight="1">
      <c r="A2" s="97"/>
      <c r="B2" s="98"/>
      <c r="C2" s="98"/>
      <c r="D2" s="98"/>
      <c r="E2" s="98"/>
      <c r="F2" s="98"/>
    </row>
    <row r="3" spans="1:16" ht="22.5" customHeight="1">
      <c r="A3" s="99"/>
      <c r="B3" s="99"/>
      <c r="C3" s="99"/>
      <c r="D3" s="99"/>
      <c r="E3" s="99"/>
      <c r="F3" s="99"/>
      <c r="P3" t="s">
        <v>174</v>
      </c>
    </row>
    <row r="4" spans="1:6" ht="13.5" customHeight="1">
      <c r="A4" s="4"/>
      <c r="B4" s="5"/>
      <c r="C4" s="6"/>
      <c r="D4" s="6"/>
      <c r="E4" s="6"/>
      <c r="F4" s="6"/>
    </row>
    <row r="5" spans="1:6" ht="13.5" customHeight="1">
      <c r="A5" s="100" t="s">
        <v>0</v>
      </c>
      <c r="B5" s="100"/>
      <c r="C5" s="100"/>
      <c r="D5" s="100"/>
      <c r="E5" s="100"/>
      <c r="F5" s="100"/>
    </row>
    <row r="6" spans="1:15" s="3" customFormat="1" ht="13.5" customHeight="1">
      <c r="A6" s="7"/>
      <c r="B6" s="7"/>
      <c r="C6" s="7"/>
      <c r="D6" s="7"/>
      <c r="E6"/>
      <c r="F6"/>
      <c r="G6"/>
      <c r="H6"/>
      <c r="I6"/>
      <c r="J6"/>
      <c r="K6"/>
      <c r="L6"/>
      <c r="M6"/>
      <c r="N6"/>
      <c r="O6" s="2"/>
    </row>
    <row r="7" spans="1:17" ht="13.5" customHeight="1">
      <c r="A7" s="8"/>
      <c r="B7" s="10">
        <v>1996</v>
      </c>
      <c r="C7" s="17">
        <v>2010</v>
      </c>
      <c r="D7" s="9"/>
      <c r="E7"/>
      <c r="F7" s="17" t="s">
        <v>137</v>
      </c>
      <c r="G7" s="17">
        <v>2010</v>
      </c>
      <c r="H7" s="92"/>
      <c r="I7" s="92"/>
      <c r="J7"/>
      <c r="K7" s="101" t="s">
        <v>173</v>
      </c>
      <c r="L7" s="101"/>
      <c r="M7" s="101"/>
      <c r="N7" s="101"/>
      <c r="O7" s="101"/>
      <c r="P7" s="59"/>
      <c r="Q7" s="59"/>
    </row>
    <row r="8" spans="1:18" ht="13.5" customHeight="1">
      <c r="A8" t="s">
        <v>1</v>
      </c>
      <c r="B8" s="16">
        <v>23627</v>
      </c>
      <c r="C8" s="16">
        <v>59035</v>
      </c>
      <c r="D8" s="6"/>
      <c r="E8" s="11" t="s">
        <v>113</v>
      </c>
      <c r="F8" s="30"/>
      <c r="G8" s="30"/>
      <c r="H8" s="93"/>
      <c r="I8" s="93"/>
      <c r="J8"/>
      <c r="K8"/>
      <c r="L8" s="29" t="s">
        <v>152</v>
      </c>
      <c r="M8" s="29" t="s">
        <v>153</v>
      </c>
      <c r="N8" s="29" t="s">
        <v>139</v>
      </c>
      <c r="O8" s="29" t="s">
        <v>138</v>
      </c>
      <c r="Q8" s="29" t="s">
        <v>171</v>
      </c>
      <c r="R8" s="29" t="s">
        <v>172</v>
      </c>
    </row>
    <row r="9" spans="1:20" ht="13.5" customHeight="1">
      <c r="A9" t="s">
        <v>2</v>
      </c>
      <c r="B9" s="16">
        <v>13641</v>
      </c>
      <c r="C9" s="16">
        <v>28951</v>
      </c>
      <c r="D9" s="6"/>
      <c r="E9" s="46" t="s">
        <v>7</v>
      </c>
      <c r="F9" s="19">
        <v>46944</v>
      </c>
      <c r="G9" s="19">
        <v>77805</v>
      </c>
      <c r="H9" s="95">
        <f>(G9-F9)/F9</f>
        <v>0.6574003067484663</v>
      </c>
      <c r="I9" s="77"/>
      <c r="J9">
        <f>COUNT(F9:F22)</f>
        <v>14</v>
      </c>
      <c r="K9" s="40" t="s">
        <v>113</v>
      </c>
      <c r="L9" s="41">
        <v>236581</v>
      </c>
      <c r="M9" s="41">
        <v>463878</v>
      </c>
      <c r="N9" s="41">
        <v>21128</v>
      </c>
      <c r="O9" s="41">
        <v>23322</v>
      </c>
      <c r="Q9" s="41">
        <f aca="true" t="shared" si="0" ref="Q9:R15">L9*N9</f>
        <v>4998483368</v>
      </c>
      <c r="R9" s="41">
        <f t="shared" si="0"/>
        <v>10818562716</v>
      </c>
      <c r="S9" s="69">
        <f>Q9/$Q$16</f>
        <v>0.009226617980953077</v>
      </c>
      <c r="T9" s="69">
        <f>R9/$R$16</f>
        <v>0.007724363153284779</v>
      </c>
    </row>
    <row r="10" spans="1:20" ht="13.5" customHeight="1">
      <c r="A10" t="s">
        <v>3</v>
      </c>
      <c r="B10" s="16">
        <v>54652</v>
      </c>
      <c r="C10" s="16">
        <v>153246</v>
      </c>
      <c r="D10" s="6"/>
      <c r="E10" s="46" t="s">
        <v>8</v>
      </c>
      <c r="F10" s="19">
        <v>11329</v>
      </c>
      <c r="G10" s="19">
        <v>13703</v>
      </c>
      <c r="H10" s="95">
        <f aca="true" t="shared" si="1" ref="H10:H73">(G10-F10)/F10</f>
        <v>0.20955071056580457</v>
      </c>
      <c r="I10" s="77"/>
      <c r="J10">
        <f>COUNT(F27:F46)</f>
        <v>20</v>
      </c>
      <c r="K10" s="28" t="s">
        <v>147</v>
      </c>
      <c r="L10" s="41">
        <v>262751</v>
      </c>
      <c r="M10" s="41">
        <v>584850</v>
      </c>
      <c r="N10" s="41">
        <v>44402</v>
      </c>
      <c r="O10" s="41">
        <v>46056</v>
      </c>
      <c r="Q10" s="41">
        <f t="shared" si="0"/>
        <v>11666669902</v>
      </c>
      <c r="R10" s="41">
        <f t="shared" si="0"/>
        <v>26935851600</v>
      </c>
      <c r="S10" s="69">
        <f aca="true" t="shared" si="2" ref="S10:S15">Q10/$Q$16</f>
        <v>0.021535313488240712</v>
      </c>
      <c r="T10" s="69">
        <f aca="true" t="shared" si="3" ref="T10:T15">R10/$R$16</f>
        <v>0.019231972403660914</v>
      </c>
    </row>
    <row r="11" spans="1:20" ht="13.5" customHeight="1">
      <c r="A11" t="s">
        <v>4</v>
      </c>
      <c r="B11" s="16">
        <v>13742</v>
      </c>
      <c r="C11" s="16">
        <v>20467</v>
      </c>
      <c r="E11" s="46" t="s">
        <v>9</v>
      </c>
      <c r="F11" s="19">
        <v>7948</v>
      </c>
      <c r="G11" s="19">
        <v>18457</v>
      </c>
      <c r="H11" s="95">
        <f t="shared" si="1"/>
        <v>1.3222194262707598</v>
      </c>
      <c r="I11" s="77"/>
      <c r="J11">
        <f>COUNT(F51:F65)</f>
        <v>15</v>
      </c>
      <c r="K11" s="40" t="s">
        <v>115</v>
      </c>
      <c r="L11" s="41">
        <v>337815</v>
      </c>
      <c r="M11" s="41">
        <v>739559</v>
      </c>
      <c r="N11" s="41">
        <v>90232</v>
      </c>
      <c r="O11" s="41">
        <v>96642</v>
      </c>
      <c r="Q11" s="41">
        <f t="shared" si="0"/>
        <v>30481723080</v>
      </c>
      <c r="R11" s="41">
        <f t="shared" si="0"/>
        <v>71472460878</v>
      </c>
      <c r="S11" s="69">
        <f t="shared" si="2"/>
        <v>0.056265709727247086</v>
      </c>
      <c r="T11" s="69">
        <f t="shared" si="3"/>
        <v>0.05103073834975502</v>
      </c>
    </row>
    <row r="12" spans="1:20" ht="13.5" customHeight="1">
      <c r="A12" t="s">
        <v>5</v>
      </c>
      <c r="B12" s="16">
        <v>15287</v>
      </c>
      <c r="C12" s="16">
        <v>43414</v>
      </c>
      <c r="E12" s="46" t="s">
        <v>10</v>
      </c>
      <c r="F12" s="19">
        <v>38941</v>
      </c>
      <c r="G12" s="19">
        <v>60439</v>
      </c>
      <c r="H12" s="95">
        <f t="shared" si="1"/>
        <v>0.5520659459181839</v>
      </c>
      <c r="I12" s="77"/>
      <c r="J12">
        <f>COUNT(F70:F95)</f>
        <v>26</v>
      </c>
      <c r="K12" s="40" t="s">
        <v>116</v>
      </c>
      <c r="L12" s="41">
        <v>540999</v>
      </c>
      <c r="M12" s="41">
        <v>1433066</v>
      </c>
      <c r="N12" s="41">
        <v>887977</v>
      </c>
      <c r="O12" s="41">
        <v>875801</v>
      </c>
      <c r="Q12" s="41">
        <f t="shared" si="0"/>
        <v>480394669023</v>
      </c>
      <c r="R12" s="41">
        <f t="shared" si="0"/>
        <v>1255080635866</v>
      </c>
      <c r="S12" s="69">
        <f t="shared" si="2"/>
        <v>0.8867525937042616</v>
      </c>
      <c r="T12" s="69">
        <f t="shared" si="3"/>
        <v>0.8961170603324865</v>
      </c>
    </row>
    <row r="13" spans="1:20" ht="13.5" customHeight="1">
      <c r="A13" t="s">
        <v>6</v>
      </c>
      <c r="B13" s="16">
        <v>16603</v>
      </c>
      <c r="C13" s="16">
        <v>47109</v>
      </c>
      <c r="E13" t="s">
        <v>14</v>
      </c>
      <c r="F13" s="19">
        <v>8614</v>
      </c>
      <c r="G13" s="19">
        <v>36955</v>
      </c>
      <c r="H13" s="95">
        <f t="shared" si="1"/>
        <v>3.290109124680752</v>
      </c>
      <c r="I13" s="77"/>
      <c r="J13">
        <f>COUNT(F100:F109)</f>
        <v>10</v>
      </c>
      <c r="K13" s="40" t="s">
        <v>118</v>
      </c>
      <c r="L13" s="41">
        <v>91737</v>
      </c>
      <c r="M13" s="41">
        <v>235413</v>
      </c>
      <c r="N13" s="41">
        <v>29791</v>
      </c>
      <c r="O13" s="41">
        <v>31474</v>
      </c>
      <c r="Q13" s="41">
        <f t="shared" si="0"/>
        <v>2732936967</v>
      </c>
      <c r="R13" s="41">
        <f t="shared" si="0"/>
        <v>7409388762</v>
      </c>
      <c r="S13" s="69">
        <f t="shared" si="2"/>
        <v>0.005044683257718416</v>
      </c>
      <c r="T13" s="69">
        <f t="shared" si="3"/>
        <v>0.005290241508413244</v>
      </c>
    </row>
    <row r="14" spans="1:20" ht="13.5" customHeight="1">
      <c r="A14" t="s">
        <v>7</v>
      </c>
      <c r="B14" s="16">
        <v>46944</v>
      </c>
      <c r="C14" s="16">
        <v>77805</v>
      </c>
      <c r="E14" t="s">
        <v>31</v>
      </c>
      <c r="F14" s="19">
        <v>9186</v>
      </c>
      <c r="G14" s="19">
        <v>18595</v>
      </c>
      <c r="H14" s="95">
        <f t="shared" si="1"/>
        <v>1.0242760722839104</v>
      </c>
      <c r="I14" s="77"/>
      <c r="J14">
        <f>COUNT(F114:F125)</f>
        <v>12</v>
      </c>
      <c r="K14" s="40" t="s">
        <v>149</v>
      </c>
      <c r="L14" s="41">
        <v>194056</v>
      </c>
      <c r="M14" s="41">
        <v>446853</v>
      </c>
      <c r="N14" s="41">
        <v>26683</v>
      </c>
      <c r="O14" s="41">
        <v>26566</v>
      </c>
      <c r="Q14" s="41">
        <f t="shared" si="0"/>
        <v>5177996248</v>
      </c>
      <c r="R14" s="41">
        <f t="shared" si="0"/>
        <v>11871096798</v>
      </c>
      <c r="S14" s="69">
        <f t="shared" si="2"/>
        <v>0.009557977844431704</v>
      </c>
      <c r="T14" s="69">
        <f t="shared" si="3"/>
        <v>0.008475863670867693</v>
      </c>
    </row>
    <row r="15" spans="1:20" ht="13.5" customHeight="1">
      <c r="A15" t="s">
        <v>8</v>
      </c>
      <c r="B15" s="16">
        <v>11329</v>
      </c>
      <c r="C15" s="16">
        <v>13703</v>
      </c>
      <c r="E15" s="45" t="s">
        <v>57</v>
      </c>
      <c r="F15" s="19">
        <v>26977</v>
      </c>
      <c r="G15" s="19">
        <v>54603</v>
      </c>
      <c r="H15" s="95">
        <f t="shared" si="1"/>
        <v>1.024057530488935</v>
      </c>
      <c r="I15" s="77"/>
      <c r="J15">
        <f>COUNT(F130:F144)</f>
        <v>15</v>
      </c>
      <c r="K15" s="28" t="s">
        <v>150</v>
      </c>
      <c r="L15" s="41">
        <v>158077</v>
      </c>
      <c r="M15" s="41">
        <v>315405</v>
      </c>
      <c r="N15" s="41">
        <v>39813</v>
      </c>
      <c r="O15" s="41">
        <v>53863</v>
      </c>
      <c r="Q15" s="41">
        <f t="shared" si="0"/>
        <v>6293519601</v>
      </c>
      <c r="R15" s="41">
        <f t="shared" si="0"/>
        <v>16988659515</v>
      </c>
      <c r="S15" s="69">
        <f t="shared" si="2"/>
        <v>0.011617103997147327</v>
      </c>
      <c r="T15" s="69">
        <f t="shared" si="3"/>
        <v>0.012129760581531842</v>
      </c>
    </row>
    <row r="16" spans="1:19" ht="13.5" customHeight="1">
      <c r="A16" t="s">
        <v>9</v>
      </c>
      <c r="B16" s="16">
        <v>7948</v>
      </c>
      <c r="C16" s="16">
        <v>18457</v>
      </c>
      <c r="E16" s="46" t="s">
        <v>88</v>
      </c>
      <c r="F16" s="19">
        <v>27545</v>
      </c>
      <c r="G16" s="19">
        <v>63882</v>
      </c>
      <c r="H16" s="95">
        <f t="shared" si="1"/>
        <v>1.3191867852604828</v>
      </c>
      <c r="I16" s="77"/>
      <c r="J16">
        <f>SUM(J9:J15)</f>
        <v>112</v>
      </c>
      <c r="K16" s="43" t="s">
        <v>136</v>
      </c>
      <c r="L16" s="42">
        <f>SUM(L9:L15)</f>
        <v>1822016</v>
      </c>
      <c r="M16" s="42">
        <f>SUM(M9:M15)</f>
        <v>4219024</v>
      </c>
      <c r="N16" s="42">
        <f>SUM(N9:N15)</f>
        <v>1140026</v>
      </c>
      <c r="O16" s="42">
        <f>SUM(O9:O15)</f>
        <v>1153724</v>
      </c>
      <c r="Q16" s="42">
        <f>SUM(Q9:Q15)</f>
        <v>541745998189</v>
      </c>
      <c r="R16" s="42">
        <f>SUM(R9:R15)</f>
        <v>1400576656135</v>
      </c>
      <c r="S16" s="55">
        <f>SUM(S9:S15)</f>
        <v>1</v>
      </c>
    </row>
    <row r="17" spans="1:17" ht="13.5" customHeight="1">
      <c r="A17" t="s">
        <v>10</v>
      </c>
      <c r="B17" s="16">
        <v>38941</v>
      </c>
      <c r="C17" s="16">
        <v>60439</v>
      </c>
      <c r="E17" s="46" t="s">
        <v>90</v>
      </c>
      <c r="F17" s="19">
        <v>12936</v>
      </c>
      <c r="G17" s="19">
        <v>20225</v>
      </c>
      <c r="H17" s="95">
        <f t="shared" si="1"/>
        <v>0.5634662956091527</v>
      </c>
      <c r="I17" s="77"/>
      <c r="J17"/>
      <c r="K17"/>
      <c r="L17"/>
      <c r="M17"/>
      <c r="N17"/>
      <c r="O17"/>
      <c r="Q17" s="42">
        <v>15340218782</v>
      </c>
    </row>
    <row r="18" spans="1:15" ht="13.5" customHeight="1">
      <c r="A18" t="s">
        <v>11</v>
      </c>
      <c r="B18" s="16">
        <v>8496</v>
      </c>
      <c r="C18" s="16">
        <v>33034</v>
      </c>
      <c r="E18" s="46" t="s">
        <v>100</v>
      </c>
      <c r="F18" s="19">
        <v>7471</v>
      </c>
      <c r="G18" s="19">
        <v>13620</v>
      </c>
      <c r="H18" s="95">
        <f t="shared" si="1"/>
        <v>0.8230491232766698</v>
      </c>
      <c r="I18" s="77"/>
      <c r="J18"/>
      <c r="K18"/>
      <c r="L18"/>
      <c r="M18"/>
      <c r="N18"/>
      <c r="O18"/>
    </row>
    <row r="19" spans="1:15" ht="13.5" customHeight="1">
      <c r="A19" t="s">
        <v>12</v>
      </c>
      <c r="B19" s="16">
        <v>6728</v>
      </c>
      <c r="C19" s="16">
        <v>13543</v>
      </c>
      <c r="E19" s="46" t="s">
        <v>101</v>
      </c>
      <c r="F19" s="19">
        <v>8286</v>
      </c>
      <c r="G19" s="19">
        <v>29802</v>
      </c>
      <c r="H19" s="95">
        <f t="shared" si="1"/>
        <v>2.5966690803765387</v>
      </c>
      <c r="I19" s="77"/>
      <c r="J19"/>
      <c r="K19"/>
      <c r="L19" s="29" t="s">
        <v>158</v>
      </c>
      <c r="M19" s="29" t="s">
        <v>159</v>
      </c>
      <c r="N19" s="46" t="s">
        <v>167</v>
      </c>
      <c r="O19"/>
    </row>
    <row r="20" spans="1:15" ht="13.5" customHeight="1">
      <c r="A20" t="s">
        <v>13</v>
      </c>
      <c r="B20" s="16">
        <v>14321</v>
      </c>
      <c r="C20" s="16">
        <v>26221</v>
      </c>
      <c r="E20" t="s">
        <v>114</v>
      </c>
      <c r="F20" s="19">
        <v>10249</v>
      </c>
      <c r="G20" s="19">
        <v>16367</v>
      </c>
      <c r="H20" s="95">
        <f t="shared" si="1"/>
        <v>0.5969362864669724</v>
      </c>
      <c r="I20" s="77"/>
      <c r="J20"/>
      <c r="K20" s="40" t="s">
        <v>113</v>
      </c>
      <c r="L20" s="41">
        <v>16898.64285714286</v>
      </c>
      <c r="M20" s="41">
        <v>33134.142857142855</v>
      </c>
      <c r="N20">
        <f>(M20/L20)</f>
        <v>1.9607576263520736</v>
      </c>
      <c r="O20"/>
    </row>
    <row r="21" spans="1:15" ht="13.5" customHeight="1">
      <c r="A21" t="s">
        <v>14</v>
      </c>
      <c r="B21" s="16">
        <v>8614</v>
      </c>
      <c r="C21" s="16">
        <v>36955</v>
      </c>
      <c r="E21" s="46" t="s">
        <v>109</v>
      </c>
      <c r="F21" s="19">
        <v>8397</v>
      </c>
      <c r="G21" s="19">
        <v>20409</v>
      </c>
      <c r="H21" s="95">
        <f t="shared" si="1"/>
        <v>1.430510896748839</v>
      </c>
      <c r="I21" s="77"/>
      <c r="J21"/>
      <c r="K21" s="40" t="s">
        <v>147</v>
      </c>
      <c r="L21" s="41">
        <v>13137.55</v>
      </c>
      <c r="M21" s="41">
        <v>29242.5</v>
      </c>
      <c r="N21">
        <f aca="true" t="shared" si="4" ref="N21:N26">(M21/L21)</f>
        <v>2.2258716427339955</v>
      </c>
      <c r="O21"/>
    </row>
    <row r="22" spans="1:15" ht="13.5" customHeight="1">
      <c r="A22" t="s">
        <v>15</v>
      </c>
      <c r="B22" s="16">
        <v>7006</v>
      </c>
      <c r="C22" s="16">
        <v>13634</v>
      </c>
      <c r="E22" s="46" t="s">
        <v>110</v>
      </c>
      <c r="F22" s="19">
        <v>11758</v>
      </c>
      <c r="G22" s="19">
        <v>19016</v>
      </c>
      <c r="H22" s="95">
        <f t="shared" si="1"/>
        <v>0.6172818506548733</v>
      </c>
      <c r="I22" s="77"/>
      <c r="J22"/>
      <c r="K22" s="40" t="s">
        <v>115</v>
      </c>
      <c r="L22" s="41">
        <v>22521</v>
      </c>
      <c r="M22" s="41">
        <v>49303.933333333334</v>
      </c>
      <c r="N22">
        <f t="shared" si="4"/>
        <v>2.1892426328019776</v>
      </c>
      <c r="O22"/>
    </row>
    <row r="23" spans="1:15" ht="13.5" customHeight="1">
      <c r="A23" t="s">
        <v>16</v>
      </c>
      <c r="B23" s="16">
        <v>22349</v>
      </c>
      <c r="C23" s="16">
        <v>48825</v>
      </c>
      <c r="E23" s="1" t="s">
        <v>136</v>
      </c>
      <c r="F23" s="19">
        <f>SUM(F9:F22)</f>
        <v>236581</v>
      </c>
      <c r="G23" s="19">
        <f>SUM(G9:G22)</f>
        <v>463878</v>
      </c>
      <c r="H23" s="95">
        <f t="shared" si="1"/>
        <v>0.960757626352074</v>
      </c>
      <c r="I23" s="77"/>
      <c r="J23"/>
      <c r="K23" s="40" t="s">
        <v>116</v>
      </c>
      <c r="L23" s="41">
        <v>20807.653846153848</v>
      </c>
      <c r="M23" s="41">
        <v>55117.92307692308</v>
      </c>
      <c r="N23">
        <f t="shared" si="4"/>
        <v>2.648925413910192</v>
      </c>
      <c r="O23"/>
    </row>
    <row r="24" spans="1:15" ht="13.5" customHeight="1">
      <c r="A24" t="s">
        <v>17</v>
      </c>
      <c r="B24" s="16">
        <v>9709</v>
      </c>
      <c r="C24" s="16">
        <v>24698</v>
      </c>
      <c r="E24" s="52"/>
      <c r="F24" s="31"/>
      <c r="G24" s="31"/>
      <c r="H24" s="95"/>
      <c r="I24" s="94"/>
      <c r="J24"/>
      <c r="K24" s="40" t="s">
        <v>118</v>
      </c>
      <c r="L24" s="41">
        <v>9173.7</v>
      </c>
      <c r="M24" s="41">
        <v>23541.3</v>
      </c>
      <c r="N24">
        <f t="shared" si="4"/>
        <v>2.5661728637300105</v>
      </c>
      <c r="O24"/>
    </row>
    <row r="25" spans="1:15" ht="13.5" customHeight="1">
      <c r="A25" t="s">
        <v>18</v>
      </c>
      <c r="B25" s="16">
        <v>12265</v>
      </c>
      <c r="C25" s="16">
        <v>28150</v>
      </c>
      <c r="E25" s="52"/>
      <c r="F25" s="31"/>
      <c r="G25" s="31"/>
      <c r="H25" s="95"/>
      <c r="I25" s="94"/>
      <c r="J25"/>
      <c r="K25" s="40" t="s">
        <v>149</v>
      </c>
      <c r="L25" s="41">
        <v>16171.333333333334</v>
      </c>
      <c r="M25" s="41">
        <v>37237.75</v>
      </c>
      <c r="N25">
        <f t="shared" si="4"/>
        <v>2.3027012821041346</v>
      </c>
      <c r="O25"/>
    </row>
    <row r="26" spans="1:15" ht="13.5" customHeight="1" thickBot="1">
      <c r="A26" t="s">
        <v>19</v>
      </c>
      <c r="B26" s="16">
        <v>8633</v>
      </c>
      <c r="C26" s="16">
        <v>21040</v>
      </c>
      <c r="E26" s="11" t="s">
        <v>147</v>
      </c>
      <c r="F26" s="31"/>
      <c r="G26" s="31"/>
      <c r="H26" s="95" t="e">
        <f t="shared" si="1"/>
        <v>#DIV/0!</v>
      </c>
      <c r="I26" s="94"/>
      <c r="J26"/>
      <c r="K26" s="47" t="s">
        <v>150</v>
      </c>
      <c r="L26" s="41">
        <v>10538.466666666667</v>
      </c>
      <c r="M26" s="41">
        <v>21027</v>
      </c>
      <c r="N26">
        <f t="shared" si="4"/>
        <v>1.99526180279231</v>
      </c>
      <c r="O26"/>
    </row>
    <row r="27" spans="1:15" ht="13.5" customHeight="1" thickBot="1">
      <c r="A27" t="s">
        <v>20</v>
      </c>
      <c r="B27" s="16">
        <v>9388</v>
      </c>
      <c r="C27" s="16">
        <v>22501</v>
      </c>
      <c r="E27" s="13" t="s">
        <v>3</v>
      </c>
      <c r="F27" s="19">
        <v>54652</v>
      </c>
      <c r="G27" s="19">
        <v>153246</v>
      </c>
      <c r="H27" s="95">
        <f t="shared" si="1"/>
        <v>1.8040327892849302</v>
      </c>
      <c r="I27" s="77"/>
      <c r="J27"/>
      <c r="K27" s="48" t="s">
        <v>160</v>
      </c>
      <c r="L27" s="23">
        <f>AVERAGE(L20:L26)</f>
        <v>15606.90667189953</v>
      </c>
      <c r="M27" s="23">
        <f>AVERAGE(M20:M26)</f>
        <v>35514.93560962846</v>
      </c>
      <c r="N27"/>
      <c r="O27"/>
    </row>
    <row r="28" spans="1:15" ht="13.5" customHeight="1" thickBot="1">
      <c r="A28" t="s">
        <v>21</v>
      </c>
      <c r="B28" s="16">
        <v>8637</v>
      </c>
      <c r="C28" s="16">
        <v>12758</v>
      </c>
      <c r="E28" s="14" t="s">
        <v>11</v>
      </c>
      <c r="F28" s="19">
        <v>8496</v>
      </c>
      <c r="G28" s="19">
        <v>33034</v>
      </c>
      <c r="H28" s="95">
        <f t="shared" si="1"/>
        <v>2.8881826741996233</v>
      </c>
      <c r="I28" s="77"/>
      <c r="J28"/>
      <c r="K28"/>
      <c r="L28"/>
      <c r="M28"/>
      <c r="N28"/>
      <c r="O28"/>
    </row>
    <row r="29" spans="1:15" ht="13.5" customHeight="1" thickBot="1">
      <c r="A29" t="s">
        <v>22</v>
      </c>
      <c r="B29" s="16">
        <v>12755</v>
      </c>
      <c r="C29" s="16">
        <v>28614</v>
      </c>
      <c r="E29" s="12" t="s">
        <v>25</v>
      </c>
      <c r="F29" s="19">
        <v>12938</v>
      </c>
      <c r="G29" s="19">
        <v>23961</v>
      </c>
      <c r="H29" s="95">
        <f t="shared" si="1"/>
        <v>0.8519863966609986</v>
      </c>
      <c r="I29" s="77"/>
      <c r="J29"/>
      <c r="K29"/>
      <c r="L29"/>
      <c r="M29"/>
      <c r="N29"/>
      <c r="O29"/>
    </row>
    <row r="30" spans="1:15" ht="13.5" customHeight="1" thickBot="1">
      <c r="A30" t="s">
        <v>23</v>
      </c>
      <c r="B30" s="16">
        <v>30159</v>
      </c>
      <c r="C30" s="16">
        <v>64504</v>
      </c>
      <c r="E30" s="13" t="s">
        <v>29</v>
      </c>
      <c r="F30" s="19">
        <v>6588</v>
      </c>
      <c r="G30" s="19">
        <v>15679</v>
      </c>
      <c r="H30" s="95">
        <f t="shared" si="1"/>
        <v>1.379933211900425</v>
      </c>
      <c r="I30" s="77"/>
      <c r="J30"/>
      <c r="K30"/>
      <c r="L30" s="29" t="s">
        <v>162</v>
      </c>
      <c r="M30" s="29" t="s">
        <v>163</v>
      </c>
      <c r="N30"/>
      <c r="O30"/>
    </row>
    <row r="31" spans="1:15" ht="13.5" customHeight="1" thickBot="1">
      <c r="A31" t="s">
        <v>24</v>
      </c>
      <c r="B31" s="16">
        <v>11577</v>
      </c>
      <c r="C31" s="16">
        <v>17444</v>
      </c>
      <c r="E31" s="13" t="s">
        <v>33</v>
      </c>
      <c r="F31" s="19">
        <v>7506</v>
      </c>
      <c r="G31" s="19">
        <v>18812</v>
      </c>
      <c r="H31" s="95">
        <f t="shared" si="1"/>
        <v>1.506261657340794</v>
      </c>
      <c r="I31" s="77"/>
      <c r="J31"/>
      <c r="K31" s="40" t="s">
        <v>113</v>
      </c>
      <c r="L31" s="41">
        <v>166495753.01648352</v>
      </c>
      <c r="M31" s="41">
        <v>474407378.59340656</v>
      </c>
      <c r="N31"/>
      <c r="O31"/>
    </row>
    <row r="32" spans="1:15" ht="13.5" customHeight="1" thickBot="1">
      <c r="A32" t="s">
        <v>25</v>
      </c>
      <c r="B32" s="16">
        <v>12938</v>
      </c>
      <c r="C32" s="16">
        <v>23961</v>
      </c>
      <c r="E32" s="13" t="s">
        <v>34</v>
      </c>
      <c r="F32" s="19">
        <v>11409</v>
      </c>
      <c r="G32" s="19">
        <v>14823</v>
      </c>
      <c r="H32" s="95">
        <f t="shared" si="1"/>
        <v>0.29923744412306075</v>
      </c>
      <c r="I32" s="77"/>
      <c r="J32"/>
      <c r="K32" s="40" t="s">
        <v>147</v>
      </c>
      <c r="L32" s="41">
        <v>115946334.89210525</v>
      </c>
      <c r="M32" s="41">
        <v>945963365.7368422</v>
      </c>
      <c r="N32"/>
      <c r="O32"/>
    </row>
    <row r="33" spans="1:15" ht="13.5" customHeight="1" thickBot="1">
      <c r="A33" t="s">
        <v>26</v>
      </c>
      <c r="B33" s="16">
        <v>31853</v>
      </c>
      <c r="C33" s="16">
        <v>58793</v>
      </c>
      <c r="E33" s="13" t="s">
        <v>37</v>
      </c>
      <c r="F33" s="19">
        <v>7210</v>
      </c>
      <c r="G33" s="19">
        <v>18145</v>
      </c>
      <c r="H33" s="95">
        <f t="shared" si="1"/>
        <v>1.5166435506241331</v>
      </c>
      <c r="I33" s="77"/>
      <c r="J33"/>
      <c r="K33" s="40" t="s">
        <v>115</v>
      </c>
      <c r="L33" s="41">
        <v>141472208.7142857</v>
      </c>
      <c r="M33" s="41">
        <v>791051476.0666667</v>
      </c>
      <c r="N33"/>
      <c r="O33"/>
    </row>
    <row r="34" spans="1:15" ht="13.5" customHeight="1" thickBot="1">
      <c r="A34" t="s">
        <v>27</v>
      </c>
      <c r="B34" s="16">
        <v>20330</v>
      </c>
      <c r="C34" s="16">
        <v>30088</v>
      </c>
      <c r="E34" s="13" t="s">
        <v>39</v>
      </c>
      <c r="F34" s="19">
        <v>10062</v>
      </c>
      <c r="G34" s="19">
        <v>13909</v>
      </c>
      <c r="H34" s="95">
        <f t="shared" si="1"/>
        <v>0.3823295567481614</v>
      </c>
      <c r="I34" s="77"/>
      <c r="J34"/>
      <c r="K34" s="40" t="s">
        <v>116</v>
      </c>
      <c r="L34" s="41">
        <v>356847872.3953846</v>
      </c>
      <c r="M34" s="41">
        <v>3704837126.7938466</v>
      </c>
      <c r="N34"/>
      <c r="O34"/>
    </row>
    <row r="35" spans="1:15" ht="13.5" customHeight="1" thickBot="1">
      <c r="A35" t="s">
        <v>28</v>
      </c>
      <c r="B35" s="16">
        <v>15071</v>
      </c>
      <c r="C35" s="16">
        <v>28943</v>
      </c>
      <c r="E35" s="13" t="s">
        <v>42</v>
      </c>
      <c r="F35" s="19">
        <v>13389</v>
      </c>
      <c r="G35" s="19">
        <v>17157</v>
      </c>
      <c r="H35" s="95">
        <f t="shared" si="1"/>
        <v>0.2814250504145194</v>
      </c>
      <c r="I35" s="77"/>
      <c r="J35"/>
      <c r="K35" s="40" t="s">
        <v>118</v>
      </c>
      <c r="L35" s="41">
        <v>2456491.1222222247</v>
      </c>
      <c r="M35" s="41">
        <v>50476603.12222227</v>
      </c>
      <c r="N35"/>
      <c r="O35"/>
    </row>
    <row r="36" spans="1:15" ht="13.5" customHeight="1" thickBot="1">
      <c r="A36" t="s">
        <v>29</v>
      </c>
      <c r="B36" s="16">
        <v>6588</v>
      </c>
      <c r="C36" s="16">
        <v>15679</v>
      </c>
      <c r="E36" s="14" t="s">
        <v>49</v>
      </c>
      <c r="F36" s="19">
        <v>7846</v>
      </c>
      <c r="G36" s="19">
        <v>14431</v>
      </c>
      <c r="H36" s="95">
        <f t="shared" si="1"/>
        <v>0.8392811623757328</v>
      </c>
      <c r="I36" s="77"/>
      <c r="J36"/>
      <c r="K36" s="40" t="s">
        <v>149</v>
      </c>
      <c r="L36" s="41">
        <v>87968204.78787877</v>
      </c>
      <c r="M36" s="41">
        <v>985046438.5681819</v>
      </c>
      <c r="N36"/>
      <c r="O36"/>
    </row>
    <row r="37" spans="1:15" ht="13.5" customHeight="1" thickBot="1">
      <c r="A37" t="s">
        <v>30</v>
      </c>
      <c r="B37" s="16">
        <v>18953</v>
      </c>
      <c r="C37" s="16">
        <v>96723</v>
      </c>
      <c r="E37" s="12" t="s">
        <v>50</v>
      </c>
      <c r="F37" s="19">
        <v>11591</v>
      </c>
      <c r="G37" s="19">
        <v>24231</v>
      </c>
      <c r="H37" s="95">
        <f t="shared" si="1"/>
        <v>1.0905012509705807</v>
      </c>
      <c r="I37" s="77"/>
      <c r="J37"/>
      <c r="K37" s="47" t="s">
        <v>150</v>
      </c>
      <c r="L37" s="41">
        <v>17076085.980952382</v>
      </c>
      <c r="M37" s="41">
        <v>94061325.42857143</v>
      </c>
      <c r="N37"/>
      <c r="O37"/>
    </row>
    <row r="38" spans="1:15" ht="13.5" customHeight="1" thickBot="1">
      <c r="A38" t="s">
        <v>31</v>
      </c>
      <c r="B38" s="16">
        <v>9186</v>
      </c>
      <c r="C38" s="16">
        <v>18595</v>
      </c>
      <c r="E38" s="13" t="s">
        <v>56</v>
      </c>
      <c r="F38" s="19">
        <v>8742</v>
      </c>
      <c r="G38" s="19">
        <v>17783</v>
      </c>
      <c r="H38" s="95">
        <f t="shared" si="1"/>
        <v>1.034202699611073</v>
      </c>
      <c r="I38" s="77"/>
      <c r="J38"/>
      <c r="K38" s="48" t="s">
        <v>160</v>
      </c>
      <c r="L38" s="23">
        <f>VAR(B8:B119)</f>
        <v>168325355.3842491</v>
      </c>
      <c r="M38" s="23">
        <f>VAR(C8:C119)</f>
        <v>1443520379.2826006</v>
      </c>
      <c r="N38"/>
      <c r="O38"/>
    </row>
    <row r="39" spans="1:15" ht="13.5" customHeight="1" thickBot="1">
      <c r="A39" t="s">
        <v>32</v>
      </c>
      <c r="B39" s="16">
        <v>11530</v>
      </c>
      <c r="C39" s="16">
        <v>24415</v>
      </c>
      <c r="E39" s="13" t="s">
        <v>62</v>
      </c>
      <c r="F39" s="19">
        <v>9036</v>
      </c>
      <c r="G39" s="19">
        <v>16197</v>
      </c>
      <c r="H39" s="95">
        <f t="shared" si="1"/>
        <v>0.7924966799468791</v>
      </c>
      <c r="I39" s="77"/>
      <c r="J39"/>
      <c r="K39"/>
      <c r="L39" s="32"/>
      <c r="M39"/>
      <c r="N39"/>
      <c r="O39"/>
    </row>
    <row r="40" spans="1:15" ht="13.5" customHeight="1" thickBot="1">
      <c r="A40" t="s">
        <v>33</v>
      </c>
      <c r="B40" s="16">
        <v>7506</v>
      </c>
      <c r="C40" s="16">
        <v>18812</v>
      </c>
      <c r="E40" s="13" t="s">
        <v>76</v>
      </c>
      <c r="F40" s="19">
        <v>9243</v>
      </c>
      <c r="G40" s="19">
        <v>13677</v>
      </c>
      <c r="H40" s="95">
        <f t="shared" si="1"/>
        <v>0.4797143784485557</v>
      </c>
      <c r="I40" s="77"/>
      <c r="J40"/>
      <c r="K40"/>
      <c r="L40" s="32"/>
      <c r="M40"/>
      <c r="N40"/>
      <c r="O40"/>
    </row>
    <row r="41" spans="1:15" ht="13.5" customHeight="1" thickBot="1">
      <c r="A41" t="s">
        <v>34</v>
      </c>
      <c r="B41" s="16">
        <v>11409</v>
      </c>
      <c r="C41" s="16">
        <v>14823</v>
      </c>
      <c r="E41" s="14" t="s">
        <v>79</v>
      </c>
      <c r="F41" s="19">
        <v>9648</v>
      </c>
      <c r="G41" s="19">
        <v>14560</v>
      </c>
      <c r="H41" s="95">
        <f t="shared" si="1"/>
        <v>0.5091210613598673</v>
      </c>
      <c r="I41" s="77"/>
      <c r="J41"/>
      <c r="K41"/>
      <c r="L41"/>
      <c r="M41"/>
      <c r="N41"/>
      <c r="O41"/>
    </row>
    <row r="42" spans="1:15" ht="13.5" customHeight="1" thickBot="1">
      <c r="A42" t="s">
        <v>35</v>
      </c>
      <c r="B42" s="16">
        <v>15128</v>
      </c>
      <c r="C42" s="16">
        <v>36579</v>
      </c>
      <c r="E42" s="13" t="s">
        <v>80</v>
      </c>
      <c r="F42" s="19">
        <v>7911</v>
      </c>
      <c r="G42" s="19">
        <v>30297</v>
      </c>
      <c r="H42" s="95">
        <f t="shared" si="1"/>
        <v>2.8297307546454302</v>
      </c>
      <c r="I42" s="77"/>
      <c r="J42"/>
      <c r="K42"/>
      <c r="L42"/>
      <c r="M42"/>
      <c r="N42"/>
      <c r="O42"/>
    </row>
    <row r="43" spans="1:15" ht="13.5" customHeight="1" thickBot="1">
      <c r="A43" t="s">
        <v>36</v>
      </c>
      <c r="B43" s="16">
        <v>13594</v>
      </c>
      <c r="C43" s="16">
        <v>39237</v>
      </c>
      <c r="E43" s="13" t="s">
        <v>83</v>
      </c>
      <c r="F43" s="19">
        <v>17757</v>
      </c>
      <c r="G43" s="19">
        <v>41830</v>
      </c>
      <c r="H43" s="95">
        <f t="shared" si="1"/>
        <v>1.3556907135214282</v>
      </c>
      <c r="I43" s="77"/>
      <c r="J43"/>
      <c r="K43"/>
      <c r="L43"/>
      <c r="M43"/>
      <c r="N43"/>
      <c r="O43"/>
    </row>
    <row r="44" spans="1:15" ht="13.5" customHeight="1" thickBot="1">
      <c r="A44" t="s">
        <v>37</v>
      </c>
      <c r="B44" s="16">
        <v>7210</v>
      </c>
      <c r="C44" s="16">
        <v>18145</v>
      </c>
      <c r="E44" s="14" t="s">
        <v>85</v>
      </c>
      <c r="F44" s="19">
        <v>18569</v>
      </c>
      <c r="G44" s="19">
        <v>33273</v>
      </c>
      <c r="H44" s="95">
        <f t="shared" si="1"/>
        <v>0.7918573967364964</v>
      </c>
      <c r="I44" s="77"/>
      <c r="J44"/>
      <c r="K44"/>
      <c r="L44"/>
      <c r="M44"/>
      <c r="N44"/>
      <c r="O44"/>
    </row>
    <row r="45" spans="1:15" ht="13.5" customHeight="1" thickBot="1">
      <c r="A45" t="s">
        <v>38</v>
      </c>
      <c r="B45" s="16">
        <v>9972</v>
      </c>
      <c r="C45" s="16">
        <v>20755</v>
      </c>
      <c r="E45" s="13" t="s">
        <v>86</v>
      </c>
      <c r="F45" s="19">
        <v>6244</v>
      </c>
      <c r="G45" s="19">
        <v>22545</v>
      </c>
      <c r="H45" s="95">
        <f t="shared" si="1"/>
        <v>2.610666239590006</v>
      </c>
      <c r="I45" s="77"/>
      <c r="J45"/>
      <c r="K45"/>
      <c r="L45"/>
      <c r="M45"/>
      <c r="N45"/>
      <c r="O45"/>
    </row>
    <row r="46" spans="1:15" ht="13.5" customHeight="1">
      <c r="A46" t="s">
        <v>39</v>
      </c>
      <c r="B46" s="16">
        <v>10062</v>
      </c>
      <c r="C46" s="16">
        <v>13909</v>
      </c>
      <c r="E46" s="15" t="s">
        <v>98</v>
      </c>
      <c r="F46" s="19">
        <v>23914</v>
      </c>
      <c r="G46" s="19">
        <v>47260</v>
      </c>
      <c r="H46" s="95">
        <f t="shared" si="1"/>
        <v>0.9762482227983608</v>
      </c>
      <c r="I46" s="77"/>
      <c r="J46"/>
      <c r="K46"/>
      <c r="L46"/>
      <c r="M46"/>
      <c r="N46"/>
      <c r="O46"/>
    </row>
    <row r="47" spans="1:15" ht="13.5" customHeight="1">
      <c r="A47" t="s">
        <v>40</v>
      </c>
      <c r="B47" s="16">
        <v>23337</v>
      </c>
      <c r="C47" s="16">
        <v>37814</v>
      </c>
      <c r="E47" s="15" t="s">
        <v>136</v>
      </c>
      <c r="F47" s="32">
        <f>SUM(F27:F46)</f>
        <v>262751</v>
      </c>
      <c r="G47" s="32">
        <f>SUM(G27:G46)</f>
        <v>584850</v>
      </c>
      <c r="H47" s="95">
        <f t="shared" si="1"/>
        <v>1.2258716427339953</v>
      </c>
      <c r="I47" s="32"/>
      <c r="J47"/>
      <c r="K47"/>
      <c r="L47"/>
      <c r="M47"/>
      <c r="N47"/>
      <c r="O47"/>
    </row>
    <row r="48" spans="1:15" ht="13.5" customHeight="1">
      <c r="A48" t="s">
        <v>41</v>
      </c>
      <c r="B48" s="16">
        <v>29919</v>
      </c>
      <c r="C48" s="16">
        <v>98390</v>
      </c>
      <c r="E48" s="52"/>
      <c r="F48" s="31"/>
      <c r="G48" s="31"/>
      <c r="H48" s="95"/>
      <c r="I48" s="94"/>
      <c r="J48"/>
      <c r="K48"/>
      <c r="L48"/>
      <c r="M48"/>
      <c r="N48"/>
      <c r="O48"/>
    </row>
    <row r="49" spans="1:15" ht="13.5" customHeight="1">
      <c r="A49" t="s">
        <v>42</v>
      </c>
      <c r="B49" s="16">
        <v>13389</v>
      </c>
      <c r="C49" s="16">
        <v>17157</v>
      </c>
      <c r="E49" s="52"/>
      <c r="F49" s="31"/>
      <c r="G49" s="31"/>
      <c r="H49" s="95"/>
      <c r="I49" s="94"/>
      <c r="J49"/>
      <c r="K49"/>
      <c r="L49"/>
      <c r="M49"/>
      <c r="N49"/>
      <c r="O49"/>
    </row>
    <row r="50" spans="1:15" ht="13.5" customHeight="1">
      <c r="A50" t="s">
        <v>43</v>
      </c>
      <c r="B50" s="16">
        <v>6501</v>
      </c>
      <c r="C50" s="16">
        <v>13867</v>
      </c>
      <c r="E50" s="11" t="s">
        <v>115</v>
      </c>
      <c r="F50" s="31">
        <f>AVERAGE(F51:F65)</f>
        <v>22521</v>
      </c>
      <c r="G50" s="31">
        <f>AVERAGE(G51:G65)</f>
        <v>49303.933333333334</v>
      </c>
      <c r="H50" s="95">
        <f t="shared" si="1"/>
        <v>1.1892426328019774</v>
      </c>
      <c r="I50" s="94"/>
      <c r="J50"/>
      <c r="K50"/>
      <c r="L50" s="32"/>
      <c r="M50"/>
      <c r="N50"/>
      <c r="O50"/>
    </row>
    <row r="51" spans="1:15" ht="13.5" customHeight="1">
      <c r="A51" t="s">
        <v>44</v>
      </c>
      <c r="B51" s="16">
        <v>15528</v>
      </c>
      <c r="C51" s="16">
        <v>33229</v>
      </c>
      <c r="E51" s="46" t="s">
        <v>1</v>
      </c>
      <c r="F51" s="19">
        <v>23627</v>
      </c>
      <c r="G51" s="19">
        <v>59035</v>
      </c>
      <c r="H51" s="95">
        <f t="shared" si="1"/>
        <v>1.4986244550725865</v>
      </c>
      <c r="I51" s="77"/>
      <c r="J51"/>
      <c r="K51"/>
      <c r="L51"/>
      <c r="M51"/>
      <c r="N51"/>
      <c r="O51"/>
    </row>
    <row r="52" spans="1:15" ht="13.5" customHeight="1">
      <c r="A52" t="s">
        <v>45</v>
      </c>
      <c r="B52" s="16">
        <v>9317</v>
      </c>
      <c r="C52" s="16">
        <v>25879</v>
      </c>
      <c r="E52" s="46" t="s">
        <v>5</v>
      </c>
      <c r="F52" s="19">
        <v>15287</v>
      </c>
      <c r="G52" s="19">
        <v>43414</v>
      </c>
      <c r="H52" s="95">
        <f t="shared" si="1"/>
        <v>1.8399293517367699</v>
      </c>
      <c r="I52" s="77"/>
      <c r="J52"/>
      <c r="K52"/>
      <c r="L52"/>
      <c r="M52"/>
      <c r="N52"/>
      <c r="O52"/>
    </row>
    <row r="53" spans="1:15" ht="13.5" customHeight="1">
      <c r="A53" t="s">
        <v>46</v>
      </c>
      <c r="B53" s="16">
        <v>8839</v>
      </c>
      <c r="C53" s="16">
        <v>13365</v>
      </c>
      <c r="E53" s="46" t="s">
        <v>16</v>
      </c>
      <c r="F53" s="19">
        <v>22349</v>
      </c>
      <c r="G53" s="19">
        <v>48825</v>
      </c>
      <c r="H53" s="95">
        <f t="shared" si="1"/>
        <v>1.1846615061076557</v>
      </c>
      <c r="I53" s="77"/>
      <c r="J53"/>
      <c r="K53"/>
      <c r="L53"/>
      <c r="M53"/>
      <c r="N53"/>
      <c r="O53"/>
    </row>
    <row r="54" spans="1:15" ht="13.5" customHeight="1">
      <c r="A54" t="s">
        <v>47</v>
      </c>
      <c r="B54" s="16">
        <v>7178</v>
      </c>
      <c r="C54" s="16">
        <v>11094</v>
      </c>
      <c r="E54" s="46" t="s">
        <v>23</v>
      </c>
      <c r="F54" s="19">
        <v>30159</v>
      </c>
      <c r="G54" s="19">
        <v>64504</v>
      </c>
      <c r="H54" s="95">
        <f t="shared" si="1"/>
        <v>1.138797705494214</v>
      </c>
      <c r="I54" s="77"/>
      <c r="J54"/>
      <c r="K54"/>
      <c r="L54"/>
      <c r="M54"/>
      <c r="N54"/>
      <c r="O54"/>
    </row>
    <row r="55" spans="1:15" ht="13.5" customHeight="1">
      <c r="A55" t="s">
        <v>48</v>
      </c>
      <c r="B55" s="16">
        <v>13849</v>
      </c>
      <c r="C55" s="16">
        <v>17625</v>
      </c>
      <c r="E55" s="46" t="s">
        <v>27</v>
      </c>
      <c r="F55" s="19">
        <v>20330</v>
      </c>
      <c r="G55" s="19">
        <v>30088</v>
      </c>
      <c r="H55" s="95">
        <f t="shared" si="1"/>
        <v>0.47998032464338414</v>
      </c>
      <c r="I55" s="77"/>
      <c r="J55"/>
      <c r="K55"/>
      <c r="L55"/>
      <c r="M55"/>
      <c r="N55"/>
      <c r="O55"/>
    </row>
    <row r="56" spans="1:15" ht="13.5" customHeight="1">
      <c r="A56" t="s">
        <v>49</v>
      </c>
      <c r="B56" s="16">
        <v>7846</v>
      </c>
      <c r="C56" s="16">
        <v>14431</v>
      </c>
      <c r="E56" s="12" t="s">
        <v>32</v>
      </c>
      <c r="F56" s="19">
        <v>11530</v>
      </c>
      <c r="G56" s="19">
        <v>24415</v>
      </c>
      <c r="H56" s="95">
        <f t="shared" si="1"/>
        <v>1.1175195143104943</v>
      </c>
      <c r="I56" s="77"/>
      <c r="J56"/>
      <c r="K56"/>
      <c r="L56"/>
      <c r="M56"/>
      <c r="N56"/>
      <c r="O56"/>
    </row>
    <row r="57" spans="1:15" ht="13.5" customHeight="1">
      <c r="A57" t="s">
        <v>50</v>
      </c>
      <c r="B57" s="16">
        <v>11591</v>
      </c>
      <c r="C57" s="16">
        <v>24231</v>
      </c>
      <c r="E57" t="s">
        <v>35</v>
      </c>
      <c r="F57" s="19">
        <v>15128</v>
      </c>
      <c r="G57" s="19">
        <v>36579</v>
      </c>
      <c r="H57" s="95">
        <f t="shared" si="1"/>
        <v>1.4179666842940244</v>
      </c>
      <c r="I57" s="77"/>
      <c r="J57"/>
      <c r="K57"/>
      <c r="L57"/>
      <c r="M57"/>
      <c r="N57"/>
      <c r="O57"/>
    </row>
    <row r="58" spans="1:15" ht="13.5" customHeight="1">
      <c r="A58" t="s">
        <v>51</v>
      </c>
      <c r="B58" s="16">
        <v>9146</v>
      </c>
      <c r="C58" s="16">
        <v>18444</v>
      </c>
      <c r="E58" t="s">
        <v>38</v>
      </c>
      <c r="F58" s="19">
        <v>9972</v>
      </c>
      <c r="G58" s="19">
        <v>20755</v>
      </c>
      <c r="H58" s="95">
        <f t="shared" si="1"/>
        <v>1.0813277176093061</v>
      </c>
      <c r="I58" s="77"/>
      <c r="J58"/>
      <c r="K58"/>
      <c r="L58"/>
      <c r="M58"/>
      <c r="N58"/>
      <c r="O58"/>
    </row>
    <row r="59" spans="1:15" ht="13.5" customHeight="1">
      <c r="A59" t="s">
        <v>52</v>
      </c>
      <c r="B59" s="16">
        <v>31554</v>
      </c>
      <c r="C59" s="16">
        <v>96308</v>
      </c>
      <c r="E59" s="46" t="s">
        <v>47</v>
      </c>
      <c r="F59" s="19">
        <v>7178</v>
      </c>
      <c r="G59" s="19">
        <v>11094</v>
      </c>
      <c r="H59" s="95">
        <f t="shared" si="1"/>
        <v>0.545555865143494</v>
      </c>
      <c r="I59" s="77"/>
      <c r="J59"/>
      <c r="K59"/>
      <c r="L59"/>
      <c r="M59"/>
      <c r="N59"/>
      <c r="O59"/>
    </row>
    <row r="60" spans="1:15" ht="13.5" customHeight="1">
      <c r="A60" t="s">
        <v>53</v>
      </c>
      <c r="B60" s="16">
        <v>9409</v>
      </c>
      <c r="C60" s="16">
        <v>17658</v>
      </c>
      <c r="E60" s="46" t="s">
        <v>59</v>
      </c>
      <c r="F60" s="19">
        <v>29309</v>
      </c>
      <c r="G60" s="19">
        <v>60161</v>
      </c>
      <c r="H60" s="95">
        <f t="shared" si="1"/>
        <v>1.052645944931591</v>
      </c>
      <c r="I60" s="77"/>
      <c r="J60"/>
      <c r="K60"/>
      <c r="L60"/>
      <c r="M60"/>
      <c r="N60"/>
      <c r="O60"/>
    </row>
    <row r="61" spans="1:15" ht="13.5" customHeight="1">
      <c r="A61" t="s">
        <v>54</v>
      </c>
      <c r="B61" s="16">
        <v>11911</v>
      </c>
      <c r="C61" s="16">
        <v>20906</v>
      </c>
      <c r="E61" s="46" t="s">
        <v>60</v>
      </c>
      <c r="F61" s="19">
        <v>50397</v>
      </c>
      <c r="G61" s="19">
        <v>119409</v>
      </c>
      <c r="H61" s="95">
        <f t="shared" si="1"/>
        <v>1.369367224239538</v>
      </c>
      <c r="I61" s="77"/>
      <c r="J61"/>
      <c r="K61"/>
      <c r="L61"/>
      <c r="M61"/>
      <c r="N61"/>
      <c r="O61"/>
    </row>
    <row r="62" spans="1:15" ht="13.5" customHeight="1">
      <c r="A62" t="s">
        <v>55</v>
      </c>
      <c r="B62" s="16">
        <v>11688</v>
      </c>
      <c r="C62" s="16">
        <v>22932</v>
      </c>
      <c r="E62" s="46" t="s">
        <v>68</v>
      </c>
      <c r="F62" s="19">
        <v>20523</v>
      </c>
      <c r="G62" s="19">
        <v>43591</v>
      </c>
      <c r="H62" s="95">
        <f t="shared" si="1"/>
        <v>1.1240072114213322</v>
      </c>
      <c r="I62" s="77"/>
      <c r="J62"/>
      <c r="K62"/>
      <c r="L62"/>
      <c r="M62"/>
      <c r="N62"/>
      <c r="O62"/>
    </row>
    <row r="63" spans="1:15" ht="13.5" customHeight="1">
      <c r="A63" t="s">
        <v>56</v>
      </c>
      <c r="B63" s="16">
        <v>8742</v>
      </c>
      <c r="C63" s="16">
        <v>17783</v>
      </c>
      <c r="E63" s="46" t="s">
        <v>72</v>
      </c>
      <c r="F63" s="19">
        <v>43390</v>
      </c>
      <c r="G63" s="19">
        <v>93896</v>
      </c>
      <c r="H63" s="95">
        <f t="shared" si="1"/>
        <v>1.164000921871399</v>
      </c>
      <c r="I63" s="77"/>
      <c r="J63"/>
      <c r="K63"/>
      <c r="L63"/>
      <c r="M63"/>
      <c r="N63"/>
      <c r="O63"/>
    </row>
    <row r="64" spans="1:15" ht="13.5" customHeight="1">
      <c r="A64" t="s">
        <v>57</v>
      </c>
      <c r="B64" s="16">
        <v>26977</v>
      </c>
      <c r="C64" s="16">
        <v>54603</v>
      </c>
      <c r="E64" t="s">
        <v>75</v>
      </c>
      <c r="F64" s="19">
        <v>21805</v>
      </c>
      <c r="G64" s="19">
        <v>49801</v>
      </c>
      <c r="H64" s="95">
        <f t="shared" si="1"/>
        <v>1.283925705113506</v>
      </c>
      <c r="I64" s="77"/>
      <c r="J64"/>
      <c r="K64"/>
      <c r="L64"/>
      <c r="M64"/>
      <c r="N64"/>
      <c r="O64"/>
    </row>
    <row r="65" spans="1:15" ht="13.5" customHeight="1">
      <c r="A65" t="s">
        <v>58</v>
      </c>
      <c r="B65" s="16">
        <v>10924</v>
      </c>
      <c r="C65" s="16">
        <v>19372</v>
      </c>
      <c r="E65" s="46" t="s">
        <v>105</v>
      </c>
      <c r="F65" s="19">
        <v>16831</v>
      </c>
      <c r="G65" s="19">
        <v>33992</v>
      </c>
      <c r="H65" s="95">
        <f t="shared" si="1"/>
        <v>1.0196066781534074</v>
      </c>
      <c r="I65" s="77"/>
      <c r="J65"/>
      <c r="K65"/>
      <c r="L65"/>
      <c r="M65"/>
      <c r="N65"/>
      <c r="O65"/>
    </row>
    <row r="66" spans="1:15" ht="13.5" customHeight="1">
      <c r="A66" t="s">
        <v>59</v>
      </c>
      <c r="B66" s="16">
        <v>29309</v>
      </c>
      <c r="C66" s="16">
        <v>60161</v>
      </c>
      <c r="E66" t="s">
        <v>136</v>
      </c>
      <c r="F66" s="19">
        <f>SUM(F51:F65)</f>
        <v>337815</v>
      </c>
      <c r="G66" s="19">
        <f>SUM(G51:G65)</f>
        <v>739559</v>
      </c>
      <c r="H66" s="95">
        <f t="shared" si="1"/>
        <v>1.1892426328019774</v>
      </c>
      <c r="I66" s="77"/>
      <c r="J66"/>
      <c r="K66"/>
      <c r="L66"/>
      <c r="M66"/>
      <c r="N66"/>
      <c r="O66"/>
    </row>
    <row r="67" spans="1:15" ht="13.5" customHeight="1">
      <c r="A67"/>
      <c r="B67" s="16"/>
      <c r="C67" s="16"/>
      <c r="E67" s="52"/>
      <c r="F67" s="31"/>
      <c r="G67" s="31"/>
      <c r="H67" s="95"/>
      <c r="I67" s="94"/>
      <c r="J67"/>
      <c r="K67"/>
      <c r="L67"/>
      <c r="M67"/>
      <c r="N67"/>
      <c r="O67"/>
    </row>
    <row r="68" spans="1:15" ht="13.5" customHeight="1">
      <c r="A68"/>
      <c r="B68" s="16"/>
      <c r="C68" s="16"/>
      <c r="E68" s="52"/>
      <c r="F68" s="31"/>
      <c r="G68" s="31"/>
      <c r="H68" s="95"/>
      <c r="I68" s="94"/>
      <c r="J68"/>
      <c r="K68"/>
      <c r="L68"/>
      <c r="M68"/>
      <c r="N68"/>
      <c r="O68"/>
    </row>
    <row r="69" spans="1:15" ht="13.5" customHeight="1">
      <c r="A69" t="s">
        <v>62</v>
      </c>
      <c r="B69" s="16">
        <v>9036</v>
      </c>
      <c r="C69" s="16">
        <v>16197</v>
      </c>
      <c r="E69" s="11" t="s">
        <v>116</v>
      </c>
      <c r="F69" s="51">
        <f>AVERAGE(F70:F95)</f>
        <v>20807.653846153848</v>
      </c>
      <c r="G69" s="51">
        <f>AVERAGE(G70:G95)</f>
        <v>55117.92307692308</v>
      </c>
      <c r="H69" s="95">
        <f t="shared" si="1"/>
        <v>1.648925413910192</v>
      </c>
      <c r="I69" s="51"/>
      <c r="J69"/>
      <c r="K69"/>
      <c r="L69"/>
      <c r="M69"/>
      <c r="N69"/>
      <c r="O69"/>
    </row>
    <row r="70" spans="1:15" ht="13.5" customHeight="1">
      <c r="A70" t="s">
        <v>63</v>
      </c>
      <c r="B70" s="16">
        <v>7595</v>
      </c>
      <c r="C70" s="16">
        <v>39939</v>
      </c>
      <c r="E70" s="46" t="s">
        <v>142</v>
      </c>
      <c r="F70" s="19">
        <v>13641</v>
      </c>
      <c r="G70" s="19">
        <v>28951</v>
      </c>
      <c r="H70" s="95">
        <f t="shared" si="1"/>
        <v>1.1223517337438604</v>
      </c>
      <c r="I70" s="77"/>
      <c r="J70"/>
      <c r="K70"/>
      <c r="L70"/>
      <c r="M70"/>
      <c r="N70"/>
      <c r="O70"/>
    </row>
    <row r="71" spans="1:15" ht="13.5" customHeight="1">
      <c r="A71" t="s">
        <v>64</v>
      </c>
      <c r="B71" s="16">
        <v>9617</v>
      </c>
      <c r="C71" s="16">
        <v>26854</v>
      </c>
      <c r="E71" s="46" t="s">
        <v>4</v>
      </c>
      <c r="F71" s="19">
        <v>13742</v>
      </c>
      <c r="G71" s="19">
        <v>20467</v>
      </c>
      <c r="H71" s="95">
        <f t="shared" si="1"/>
        <v>0.48937563673409984</v>
      </c>
      <c r="I71" s="77"/>
      <c r="J71"/>
      <c r="K71"/>
      <c r="L71"/>
      <c r="M71"/>
      <c r="N71"/>
      <c r="O71"/>
    </row>
    <row r="72" spans="1:15" ht="13.5" customHeight="1">
      <c r="A72" t="s">
        <v>65</v>
      </c>
      <c r="B72" s="16">
        <v>8893</v>
      </c>
      <c r="C72" s="16">
        <v>18137</v>
      </c>
      <c r="E72" t="s">
        <v>13</v>
      </c>
      <c r="F72" s="19">
        <v>14321</v>
      </c>
      <c r="G72" s="19">
        <v>26221</v>
      </c>
      <c r="H72" s="95">
        <f t="shared" si="1"/>
        <v>0.830947559527966</v>
      </c>
      <c r="I72" s="77"/>
      <c r="J72"/>
      <c r="K72"/>
      <c r="L72"/>
      <c r="M72"/>
      <c r="N72"/>
      <c r="O72"/>
    </row>
    <row r="73" spans="1:15" ht="13.5" customHeight="1">
      <c r="A73" t="s">
        <v>66</v>
      </c>
      <c r="B73" s="16">
        <v>15984</v>
      </c>
      <c r="C73" s="16">
        <v>44509</v>
      </c>
      <c r="E73" s="46" t="s">
        <v>20</v>
      </c>
      <c r="F73" s="19">
        <v>9388</v>
      </c>
      <c r="G73" s="19">
        <v>22501</v>
      </c>
      <c r="H73" s="95">
        <f t="shared" si="1"/>
        <v>1.3967831273966766</v>
      </c>
      <c r="I73" s="77"/>
      <c r="J73"/>
      <c r="K73"/>
      <c r="L73"/>
      <c r="M73"/>
      <c r="N73"/>
      <c r="O73"/>
    </row>
    <row r="74" spans="1:15" ht="13.5" customHeight="1">
      <c r="A74" t="s">
        <v>67</v>
      </c>
      <c r="B74" s="16">
        <v>8395</v>
      </c>
      <c r="C74" s="16">
        <v>14726</v>
      </c>
      <c r="E74" t="s">
        <v>22</v>
      </c>
      <c r="F74" s="19">
        <v>12755</v>
      </c>
      <c r="G74" s="19">
        <v>28614</v>
      </c>
      <c r="H74" s="95">
        <f aca="true" t="shared" si="5" ref="H74:H137">(G74-F74)/F74</f>
        <v>1.2433555468443747</v>
      </c>
      <c r="I74" s="77"/>
      <c r="J74"/>
      <c r="K74"/>
      <c r="L74"/>
      <c r="M74"/>
      <c r="N74"/>
      <c r="O74"/>
    </row>
    <row r="75" spans="1:15" ht="13.5" customHeight="1">
      <c r="A75" t="s">
        <v>68</v>
      </c>
      <c r="B75" s="16">
        <v>20523</v>
      </c>
      <c r="C75" s="16">
        <v>43591</v>
      </c>
      <c r="E75" t="s">
        <v>24</v>
      </c>
      <c r="F75" s="19">
        <v>11577</v>
      </c>
      <c r="G75" s="19">
        <v>17444</v>
      </c>
      <c r="H75" s="95">
        <f t="shared" si="5"/>
        <v>0.506780685842619</v>
      </c>
      <c r="I75" s="77"/>
      <c r="J75"/>
      <c r="K75"/>
      <c r="L75"/>
      <c r="M75"/>
      <c r="N75"/>
      <c r="O75"/>
    </row>
    <row r="76" spans="1:15" ht="13.5" customHeight="1">
      <c r="A76" t="s">
        <v>69</v>
      </c>
      <c r="B76" s="16">
        <v>7544</v>
      </c>
      <c r="C76" s="16">
        <v>28445</v>
      </c>
      <c r="E76" s="12" t="s">
        <v>28</v>
      </c>
      <c r="F76" s="19">
        <v>15071</v>
      </c>
      <c r="G76" s="19">
        <v>28943</v>
      </c>
      <c r="H76" s="95">
        <f t="shared" si="5"/>
        <v>0.920443235352664</v>
      </c>
      <c r="I76" s="77"/>
      <c r="J76"/>
      <c r="K76"/>
      <c r="L76"/>
      <c r="M76"/>
      <c r="N76"/>
      <c r="O76"/>
    </row>
    <row r="77" spans="1:15" ht="13.5" customHeight="1">
      <c r="A77" t="s">
        <v>70</v>
      </c>
      <c r="B77" s="16">
        <v>18326</v>
      </c>
      <c r="C77" s="16">
        <v>37753</v>
      </c>
      <c r="E77" t="s">
        <v>30</v>
      </c>
      <c r="F77" s="19">
        <v>18953</v>
      </c>
      <c r="G77" s="19">
        <v>96723</v>
      </c>
      <c r="H77" s="95">
        <f t="shared" si="5"/>
        <v>4.103308183401045</v>
      </c>
      <c r="I77" s="77"/>
      <c r="J77"/>
      <c r="K77"/>
      <c r="L77"/>
      <c r="M77"/>
      <c r="N77"/>
      <c r="O77"/>
    </row>
    <row r="78" spans="1:15" ht="13.5" customHeight="1">
      <c r="A78" t="s">
        <v>71</v>
      </c>
      <c r="B78" s="16">
        <v>58987</v>
      </c>
      <c r="C78" s="16">
        <v>167514</v>
      </c>
      <c r="E78" t="s">
        <v>36</v>
      </c>
      <c r="F78" s="19">
        <v>13594</v>
      </c>
      <c r="G78" s="19">
        <v>39237</v>
      </c>
      <c r="H78" s="95">
        <f t="shared" si="5"/>
        <v>1.8863469177578343</v>
      </c>
      <c r="I78" s="77"/>
      <c r="J78"/>
      <c r="K78"/>
      <c r="L78"/>
      <c r="M78"/>
      <c r="N78"/>
      <c r="O78"/>
    </row>
    <row r="79" spans="1:15" ht="13.5" customHeight="1">
      <c r="A79" t="s">
        <v>72</v>
      </c>
      <c r="B79" s="16">
        <v>43390</v>
      </c>
      <c r="C79" s="16">
        <v>93896</v>
      </c>
      <c r="E79" s="46" t="s">
        <v>40</v>
      </c>
      <c r="F79" s="19">
        <v>23337</v>
      </c>
      <c r="G79" s="19">
        <v>37814</v>
      </c>
      <c r="H79" s="95">
        <f t="shared" si="5"/>
        <v>0.6203453742983246</v>
      </c>
      <c r="I79" s="77"/>
      <c r="J79"/>
      <c r="K79"/>
      <c r="L79"/>
      <c r="M79"/>
      <c r="N79"/>
      <c r="O79"/>
    </row>
    <row r="80" spans="1:15" ht="13.5" customHeight="1">
      <c r="A80" t="s">
        <v>73</v>
      </c>
      <c r="B80" s="16">
        <v>10352</v>
      </c>
      <c r="C80" s="16">
        <v>24141</v>
      </c>
      <c r="E80" s="46" t="s">
        <v>44</v>
      </c>
      <c r="F80" s="19">
        <v>15528</v>
      </c>
      <c r="G80" s="19">
        <v>33229</v>
      </c>
      <c r="H80" s="95">
        <f t="shared" si="5"/>
        <v>1.139940752189593</v>
      </c>
      <c r="I80" s="77"/>
      <c r="J80"/>
      <c r="K80"/>
      <c r="L80"/>
      <c r="M80"/>
      <c r="N80"/>
      <c r="O80"/>
    </row>
    <row r="81" spans="1:15" ht="13.5" customHeight="1">
      <c r="A81" t="s">
        <v>74</v>
      </c>
      <c r="B81" s="16">
        <v>8785</v>
      </c>
      <c r="C81" s="16">
        <v>13768</v>
      </c>
      <c r="E81" s="46" t="s">
        <v>51</v>
      </c>
      <c r="F81" s="19">
        <v>9146</v>
      </c>
      <c r="G81" s="19">
        <v>18444</v>
      </c>
      <c r="H81" s="95">
        <f t="shared" si="5"/>
        <v>1.0166192871200526</v>
      </c>
      <c r="I81" s="77"/>
      <c r="J81"/>
      <c r="K81"/>
      <c r="L81"/>
      <c r="M81"/>
      <c r="N81"/>
      <c r="O81"/>
    </row>
    <row r="82" spans="1:15" ht="13.5" customHeight="1">
      <c r="A82" t="s">
        <v>75</v>
      </c>
      <c r="B82" s="16">
        <v>21805</v>
      </c>
      <c r="C82" s="16">
        <v>49801</v>
      </c>
      <c r="E82" s="46" t="s">
        <v>64</v>
      </c>
      <c r="F82" s="19">
        <v>9617</v>
      </c>
      <c r="G82" s="19">
        <v>26854</v>
      </c>
      <c r="H82" s="95">
        <f t="shared" si="5"/>
        <v>1.7923468857231986</v>
      </c>
      <c r="I82" s="77"/>
      <c r="J82"/>
      <c r="K82"/>
      <c r="L82"/>
      <c r="M82"/>
      <c r="N82"/>
      <c r="O82"/>
    </row>
    <row r="83" spans="1:15" ht="13.5" customHeight="1">
      <c r="A83" t="s">
        <v>76</v>
      </c>
      <c r="B83" s="16">
        <v>9243</v>
      </c>
      <c r="C83" s="16">
        <v>13677</v>
      </c>
      <c r="E83" s="46" t="s">
        <v>66</v>
      </c>
      <c r="F83" s="19">
        <v>15984</v>
      </c>
      <c r="G83" s="19">
        <v>44509</v>
      </c>
      <c r="H83" s="95">
        <f t="shared" si="5"/>
        <v>1.784597097097097</v>
      </c>
      <c r="I83" s="77"/>
      <c r="J83"/>
      <c r="K83"/>
      <c r="L83"/>
      <c r="M83"/>
      <c r="N83"/>
      <c r="O83"/>
    </row>
    <row r="84" spans="1:15" ht="13.5" customHeight="1">
      <c r="A84" t="s">
        <v>77</v>
      </c>
      <c r="B84" s="16">
        <v>9959</v>
      </c>
      <c r="C84" s="16">
        <v>18770</v>
      </c>
      <c r="E84" t="s">
        <v>70</v>
      </c>
      <c r="F84" s="19">
        <v>18326</v>
      </c>
      <c r="G84" s="19">
        <v>37753</v>
      </c>
      <c r="H84" s="95">
        <f t="shared" si="5"/>
        <v>1.0600785768852996</v>
      </c>
      <c r="I84" s="77"/>
      <c r="J84"/>
      <c r="K84"/>
      <c r="L84"/>
      <c r="M84"/>
      <c r="N84"/>
      <c r="O84"/>
    </row>
    <row r="85" spans="1:15" ht="13.5" customHeight="1">
      <c r="A85" t="s">
        <v>78</v>
      </c>
      <c r="B85" s="16">
        <v>6138</v>
      </c>
      <c r="C85" s="16">
        <v>19761</v>
      </c>
      <c r="E85" s="46" t="s">
        <v>71</v>
      </c>
      <c r="F85" s="19">
        <v>58987</v>
      </c>
      <c r="G85" s="19">
        <v>167514</v>
      </c>
      <c r="H85" s="95">
        <f t="shared" si="5"/>
        <v>1.839846067777646</v>
      </c>
      <c r="I85" s="77"/>
      <c r="J85"/>
      <c r="K85"/>
      <c r="L85"/>
      <c r="M85"/>
      <c r="N85"/>
      <c r="O85"/>
    </row>
    <row r="86" spans="1:15" ht="13.5" customHeight="1">
      <c r="A86" t="s">
        <v>79</v>
      </c>
      <c r="B86" s="16">
        <v>9648</v>
      </c>
      <c r="C86" s="16">
        <v>14560</v>
      </c>
      <c r="E86" s="46" t="s">
        <v>84</v>
      </c>
      <c r="F86" s="19">
        <v>28896</v>
      </c>
      <c r="G86" s="19">
        <v>56735</v>
      </c>
      <c r="H86" s="95">
        <f t="shared" si="5"/>
        <v>0.9634205426356589</v>
      </c>
      <c r="I86" s="77"/>
      <c r="J86"/>
      <c r="K86"/>
      <c r="L86"/>
      <c r="M86"/>
      <c r="N86"/>
      <c r="O86"/>
    </row>
    <row r="87" spans="1:15" ht="13.5" customHeight="1">
      <c r="A87" t="s">
        <v>80</v>
      </c>
      <c r="B87" s="16">
        <v>7911</v>
      </c>
      <c r="C87" s="16">
        <v>30297</v>
      </c>
      <c r="E87" t="s">
        <v>89</v>
      </c>
      <c r="F87" s="19">
        <v>9107</v>
      </c>
      <c r="G87" s="19">
        <v>30098</v>
      </c>
      <c r="H87" s="95">
        <f t="shared" si="5"/>
        <v>2.3049302734160535</v>
      </c>
      <c r="I87" s="77"/>
      <c r="J87"/>
      <c r="K87"/>
      <c r="L87"/>
      <c r="M87"/>
      <c r="N87"/>
      <c r="O87"/>
    </row>
    <row r="88" spans="1:15" ht="13.5" customHeight="1">
      <c r="A88" t="s">
        <v>81</v>
      </c>
      <c r="B88" s="16">
        <v>16652</v>
      </c>
      <c r="C88" s="16">
        <v>36974</v>
      </c>
      <c r="E88" t="s">
        <v>92</v>
      </c>
      <c r="F88" s="19">
        <v>7690</v>
      </c>
      <c r="G88" s="19">
        <v>15379</v>
      </c>
      <c r="H88" s="95">
        <f t="shared" si="5"/>
        <v>0.9998699609882965</v>
      </c>
      <c r="I88" s="77"/>
      <c r="J88"/>
      <c r="K88"/>
      <c r="L88"/>
      <c r="M88"/>
      <c r="N88"/>
      <c r="O88"/>
    </row>
    <row r="89" spans="1:15" ht="13.5" customHeight="1">
      <c r="A89" t="s">
        <v>82</v>
      </c>
      <c r="B89" s="16">
        <v>8438</v>
      </c>
      <c r="C89" s="16">
        <v>14033</v>
      </c>
      <c r="E89" s="46" t="s">
        <v>93</v>
      </c>
      <c r="F89" s="19">
        <v>8248</v>
      </c>
      <c r="G89" s="19">
        <v>16318</v>
      </c>
      <c r="H89" s="95">
        <f t="shared" si="5"/>
        <v>0.9784190106692532</v>
      </c>
      <c r="I89" s="77"/>
      <c r="J89"/>
      <c r="K89"/>
      <c r="L89"/>
      <c r="M89"/>
      <c r="N89"/>
      <c r="O89"/>
    </row>
    <row r="90" spans="1:15" ht="13.5" customHeight="1">
      <c r="A90" t="s">
        <v>83</v>
      </c>
      <c r="B90" s="16">
        <v>17757</v>
      </c>
      <c r="C90" s="16">
        <v>41830</v>
      </c>
      <c r="E90" t="s">
        <v>94</v>
      </c>
      <c r="F90" s="19">
        <v>9525</v>
      </c>
      <c r="G90" s="19">
        <v>20814</v>
      </c>
      <c r="H90" s="95">
        <f t="shared" si="5"/>
        <v>1.1851968503937007</v>
      </c>
      <c r="I90" s="77"/>
      <c r="J90"/>
      <c r="K90"/>
      <c r="L90"/>
      <c r="M90"/>
      <c r="N90"/>
      <c r="O90"/>
    </row>
    <row r="91" spans="1:15" ht="13.5" customHeight="1">
      <c r="A91" t="s">
        <v>84</v>
      </c>
      <c r="B91" s="16">
        <v>28896</v>
      </c>
      <c r="C91" s="16">
        <v>56735</v>
      </c>
      <c r="E91" s="46" t="s">
        <v>95</v>
      </c>
      <c r="F91" s="19">
        <v>37819</v>
      </c>
      <c r="G91" s="19">
        <v>65096</v>
      </c>
      <c r="H91" s="95">
        <f t="shared" si="5"/>
        <v>0.7212512229302731</v>
      </c>
      <c r="I91" s="77"/>
      <c r="J91"/>
      <c r="K91"/>
      <c r="L91"/>
      <c r="M91"/>
      <c r="N91"/>
      <c r="O91"/>
    </row>
    <row r="92" spans="1:15" ht="13.5" customHeight="1">
      <c r="A92" t="s">
        <v>85</v>
      </c>
      <c r="B92" s="16">
        <v>18569</v>
      </c>
      <c r="C92" s="16">
        <v>33273</v>
      </c>
      <c r="E92" s="46" t="s">
        <v>143</v>
      </c>
      <c r="F92" s="19">
        <v>23629</v>
      </c>
      <c r="G92" s="19">
        <v>46651</v>
      </c>
      <c r="H92" s="95">
        <f t="shared" si="5"/>
        <v>0.9743112277286385</v>
      </c>
      <c r="I92" s="77"/>
      <c r="J92"/>
      <c r="K92"/>
      <c r="L92"/>
      <c r="M92"/>
      <c r="N92"/>
      <c r="O92"/>
    </row>
    <row r="93" spans="1:15" ht="13.5" customHeight="1">
      <c r="A93" t="s">
        <v>86</v>
      </c>
      <c r="B93" s="16">
        <v>6244</v>
      </c>
      <c r="C93" s="16">
        <v>22545</v>
      </c>
      <c r="E93" t="s">
        <v>107</v>
      </c>
      <c r="F93" s="19">
        <v>92926</v>
      </c>
      <c r="G93" s="19">
        <v>275502</v>
      </c>
      <c r="H93" s="95">
        <f t="shared" si="5"/>
        <v>1.9647461420915566</v>
      </c>
      <c r="I93" s="77"/>
      <c r="J93"/>
      <c r="K93"/>
      <c r="L93"/>
      <c r="M93"/>
      <c r="N93"/>
      <c r="O93"/>
    </row>
    <row r="94" spans="1:15" ht="13.5" customHeight="1">
      <c r="A94" t="s">
        <v>87</v>
      </c>
      <c r="B94" s="16">
        <v>15998</v>
      </c>
      <c r="C94" s="16">
        <v>19944</v>
      </c>
      <c r="E94" s="46" t="s">
        <v>108</v>
      </c>
      <c r="F94" s="19">
        <v>39426</v>
      </c>
      <c r="G94" s="19">
        <v>55945</v>
      </c>
      <c r="H94" s="95">
        <f t="shared" si="5"/>
        <v>0.41898747019733174</v>
      </c>
      <c r="I94" s="77"/>
      <c r="J94"/>
      <c r="K94"/>
      <c r="L94"/>
      <c r="M94"/>
      <c r="N94"/>
      <c r="O94"/>
    </row>
    <row r="95" spans="1:15" ht="13.5" customHeight="1">
      <c r="A95" t="s">
        <v>88</v>
      </c>
      <c r="B95" s="16">
        <v>27545</v>
      </c>
      <c r="C95" s="16">
        <v>63882</v>
      </c>
      <c r="E95" s="46" t="s">
        <v>111</v>
      </c>
      <c r="F95" s="19">
        <v>9766</v>
      </c>
      <c r="G95" s="19">
        <v>175310</v>
      </c>
      <c r="H95" s="95">
        <f t="shared" si="5"/>
        <v>16.951054679500306</v>
      </c>
      <c r="I95" s="77"/>
      <c r="J95"/>
      <c r="K95"/>
      <c r="L95"/>
      <c r="M95"/>
      <c r="N95"/>
      <c r="O95"/>
    </row>
    <row r="96" spans="1:15" ht="13.5" customHeight="1">
      <c r="A96" t="s">
        <v>89</v>
      </c>
      <c r="B96" s="16">
        <v>9107</v>
      </c>
      <c r="C96" s="16">
        <v>30098</v>
      </c>
      <c r="E96" t="s">
        <v>136</v>
      </c>
      <c r="F96" s="32">
        <f>SUM(F70:F95)</f>
        <v>540999</v>
      </c>
      <c r="G96" s="32">
        <f>SUM(G70:G95)</f>
        <v>1433066</v>
      </c>
      <c r="H96" s="95">
        <f t="shared" si="5"/>
        <v>1.648925413910192</v>
      </c>
      <c r="I96" s="32"/>
      <c r="J96"/>
      <c r="K96"/>
      <c r="L96"/>
      <c r="M96"/>
      <c r="N96"/>
      <c r="O96"/>
    </row>
    <row r="97" spans="1:15" ht="13.5" customHeight="1">
      <c r="A97"/>
      <c r="B97" s="16"/>
      <c r="C97" s="16"/>
      <c r="E97" s="52"/>
      <c r="F97" s="51"/>
      <c r="G97" s="51"/>
      <c r="H97" s="95"/>
      <c r="I97" s="51"/>
      <c r="J97"/>
      <c r="K97"/>
      <c r="L97"/>
      <c r="M97"/>
      <c r="N97"/>
      <c r="O97"/>
    </row>
    <row r="98" spans="1:15" ht="13.5" customHeight="1">
      <c r="A98"/>
      <c r="B98" s="16"/>
      <c r="C98" s="16"/>
      <c r="E98" s="52"/>
      <c r="F98" s="51"/>
      <c r="G98" s="51"/>
      <c r="H98" s="95"/>
      <c r="I98" s="51"/>
      <c r="J98"/>
      <c r="K98"/>
      <c r="L98"/>
      <c r="M98"/>
      <c r="N98"/>
      <c r="O98"/>
    </row>
    <row r="99" spans="1:15" ht="13.5" customHeight="1">
      <c r="A99" t="s">
        <v>92</v>
      </c>
      <c r="B99" s="16">
        <v>7690</v>
      </c>
      <c r="C99" s="16">
        <v>15379</v>
      </c>
      <c r="E99" s="11" t="s">
        <v>148</v>
      </c>
      <c r="F99" s="51">
        <f>AVERAGE(F100:F109)</f>
        <v>9173.7</v>
      </c>
      <c r="G99" s="51">
        <f>AVERAGE(G100:G109)</f>
        <v>23541.3</v>
      </c>
      <c r="H99" s="95"/>
      <c r="I99" s="51"/>
      <c r="J99"/>
      <c r="K99"/>
      <c r="L99"/>
      <c r="M99"/>
      <c r="N99"/>
      <c r="O99"/>
    </row>
    <row r="100" spans="1:15" ht="13.5" customHeight="1">
      <c r="A100" t="s">
        <v>93</v>
      </c>
      <c r="B100" s="16">
        <v>8248</v>
      </c>
      <c r="C100" s="16">
        <v>16318</v>
      </c>
      <c r="E100" s="46" t="s">
        <v>15</v>
      </c>
      <c r="F100" s="19">
        <v>7006</v>
      </c>
      <c r="G100" s="19">
        <v>13634</v>
      </c>
      <c r="H100" s="95">
        <f t="shared" si="5"/>
        <v>0.946046246074793</v>
      </c>
      <c r="I100" s="77"/>
      <c r="J100"/>
      <c r="K100"/>
      <c r="L100"/>
      <c r="M100"/>
      <c r="N100"/>
      <c r="O100"/>
    </row>
    <row r="101" spans="1:15" ht="13.5" customHeight="1">
      <c r="A101" t="s">
        <v>94</v>
      </c>
      <c r="B101" s="16">
        <v>9525</v>
      </c>
      <c r="C101" s="16">
        <v>20814</v>
      </c>
      <c r="E101" s="12" t="s">
        <v>19</v>
      </c>
      <c r="F101" s="19">
        <v>8633</v>
      </c>
      <c r="G101" s="19">
        <v>21040</v>
      </c>
      <c r="H101" s="95">
        <f t="shared" si="5"/>
        <v>1.4371597358971389</v>
      </c>
      <c r="I101" s="77"/>
      <c r="J101"/>
      <c r="K101"/>
      <c r="L101"/>
      <c r="M101"/>
      <c r="N101"/>
      <c r="O101"/>
    </row>
    <row r="102" spans="1:15" ht="13.5" customHeight="1">
      <c r="A102" t="s">
        <v>95</v>
      </c>
      <c r="B102" s="16">
        <v>37819</v>
      </c>
      <c r="C102" s="16">
        <v>65096</v>
      </c>
      <c r="E102" t="s">
        <v>45</v>
      </c>
      <c r="F102" s="19">
        <v>9317</v>
      </c>
      <c r="G102" s="19">
        <v>25879</v>
      </c>
      <c r="H102" s="95">
        <f t="shared" si="5"/>
        <v>1.777610818933133</v>
      </c>
      <c r="I102" s="77"/>
      <c r="J102"/>
      <c r="K102"/>
      <c r="L102"/>
      <c r="M102"/>
      <c r="N102"/>
      <c r="O102"/>
    </row>
    <row r="103" spans="1:15" ht="13.5" customHeight="1">
      <c r="A103" t="s">
        <v>96</v>
      </c>
      <c r="B103" s="16">
        <v>8577</v>
      </c>
      <c r="C103" s="16">
        <v>17488</v>
      </c>
      <c r="E103" s="46" t="s">
        <v>53</v>
      </c>
      <c r="F103" s="19">
        <v>9409</v>
      </c>
      <c r="G103" s="19">
        <v>17658</v>
      </c>
      <c r="H103" s="95">
        <f t="shared" si="5"/>
        <v>0.8767137846742481</v>
      </c>
      <c r="I103" s="77"/>
      <c r="J103"/>
      <c r="K103"/>
      <c r="L103"/>
      <c r="M103"/>
      <c r="N103"/>
      <c r="O103"/>
    </row>
    <row r="104" spans="1:15" ht="13.5" customHeight="1">
      <c r="A104" t="s">
        <v>97</v>
      </c>
      <c r="B104" s="16">
        <v>8730</v>
      </c>
      <c r="C104" s="16">
        <v>21711</v>
      </c>
      <c r="E104" t="s">
        <v>55</v>
      </c>
      <c r="F104" s="19">
        <v>11688</v>
      </c>
      <c r="G104" s="19">
        <v>22932</v>
      </c>
      <c r="H104" s="95">
        <f t="shared" si="5"/>
        <v>0.9620123203285421</v>
      </c>
      <c r="I104" s="77"/>
      <c r="J104"/>
      <c r="K104"/>
      <c r="L104"/>
      <c r="M104"/>
      <c r="N104"/>
      <c r="O104"/>
    </row>
    <row r="105" spans="1:15" ht="13.5" customHeight="1">
      <c r="A105" t="s">
        <v>98</v>
      </c>
      <c r="B105" s="16">
        <v>23914</v>
      </c>
      <c r="C105" s="16">
        <v>47260</v>
      </c>
      <c r="E105" s="46" t="s">
        <v>144</v>
      </c>
      <c r="F105" s="19">
        <v>11824</v>
      </c>
      <c r="G105" s="19">
        <v>28855</v>
      </c>
      <c r="H105" s="95">
        <f t="shared" si="5"/>
        <v>1.4403755074424898</v>
      </c>
      <c r="I105" s="77"/>
      <c r="J105"/>
      <c r="K105"/>
      <c r="L105"/>
      <c r="M105"/>
      <c r="N105"/>
      <c r="O105"/>
    </row>
    <row r="106" spans="1:15" ht="13.5" customHeight="1">
      <c r="A106" t="s">
        <v>99</v>
      </c>
      <c r="B106" s="16">
        <v>8186</v>
      </c>
      <c r="C106" s="16">
        <v>20568</v>
      </c>
      <c r="E106" t="s">
        <v>63</v>
      </c>
      <c r="F106" s="19">
        <v>7595</v>
      </c>
      <c r="G106" s="19">
        <v>39939</v>
      </c>
      <c r="H106" s="95">
        <f t="shared" si="5"/>
        <v>4.258591178406847</v>
      </c>
      <c r="I106" s="77"/>
      <c r="J106"/>
      <c r="K106"/>
      <c r="L106"/>
      <c r="M106"/>
      <c r="N106"/>
      <c r="O106"/>
    </row>
    <row r="107" spans="1:15" ht="13.5" customHeight="1">
      <c r="A107" t="s">
        <v>100</v>
      </c>
      <c r="B107" s="16">
        <v>7471</v>
      </c>
      <c r="C107" s="16">
        <v>13620</v>
      </c>
      <c r="E107" t="s">
        <v>97</v>
      </c>
      <c r="F107" s="19">
        <v>8730</v>
      </c>
      <c r="G107" s="19">
        <v>21711</v>
      </c>
      <c r="H107" s="95">
        <f t="shared" si="5"/>
        <v>1.4869415807560138</v>
      </c>
      <c r="I107" s="77"/>
      <c r="J107"/>
      <c r="K107"/>
      <c r="L107"/>
      <c r="M107"/>
      <c r="N107"/>
      <c r="O107"/>
    </row>
    <row r="108" spans="1:15" ht="13.5" customHeight="1">
      <c r="A108" t="s">
        <v>101</v>
      </c>
      <c r="B108" s="16">
        <v>8286</v>
      </c>
      <c r="C108" s="16">
        <v>29802</v>
      </c>
      <c r="E108" s="46" t="s">
        <v>145</v>
      </c>
      <c r="F108" s="19">
        <v>8186</v>
      </c>
      <c r="G108" s="19">
        <v>20568</v>
      </c>
      <c r="H108" s="95">
        <f t="shared" si="5"/>
        <v>1.512582457854874</v>
      </c>
      <c r="I108" s="77"/>
      <c r="J108"/>
      <c r="K108"/>
      <c r="L108"/>
      <c r="M108"/>
      <c r="N108"/>
      <c r="O108"/>
    </row>
    <row r="109" spans="1:15" ht="13.5" customHeight="1">
      <c r="A109" t="s">
        <v>102</v>
      </c>
      <c r="B109" s="16">
        <v>20981</v>
      </c>
      <c r="C109" s="16">
        <v>45530</v>
      </c>
      <c r="E109" t="s">
        <v>106</v>
      </c>
      <c r="F109" s="19">
        <v>9349</v>
      </c>
      <c r="G109" s="19">
        <v>23197</v>
      </c>
      <c r="H109" s="95">
        <f t="shared" si="5"/>
        <v>1.4812279388169858</v>
      </c>
      <c r="I109" s="77"/>
      <c r="J109"/>
      <c r="K109"/>
      <c r="L109"/>
      <c r="M109"/>
      <c r="N109"/>
      <c r="O109"/>
    </row>
    <row r="110" spans="1:15" ht="13.5" customHeight="1">
      <c r="A110"/>
      <c r="B110" s="16"/>
      <c r="C110" s="16"/>
      <c r="E110"/>
      <c r="F110" s="32">
        <f>SUM(F99:F109)</f>
        <v>100910.7</v>
      </c>
      <c r="G110" s="32">
        <f>SUM(G99:G109)</f>
        <v>258954.3</v>
      </c>
      <c r="H110" s="95">
        <f t="shared" si="5"/>
        <v>1.5661728637300105</v>
      </c>
      <c r="I110" s="32"/>
      <c r="J110"/>
      <c r="K110"/>
      <c r="L110"/>
      <c r="M110"/>
      <c r="N110"/>
      <c r="O110"/>
    </row>
    <row r="111" spans="1:15" ht="13.5" customHeight="1">
      <c r="A111"/>
      <c r="B111" s="16"/>
      <c r="C111" s="16"/>
      <c r="E111" s="52"/>
      <c r="F111" s="51"/>
      <c r="G111" s="51"/>
      <c r="H111" s="95"/>
      <c r="I111" s="51"/>
      <c r="J111"/>
      <c r="K111"/>
      <c r="L111"/>
      <c r="M111"/>
      <c r="N111"/>
      <c r="O111"/>
    </row>
    <row r="112" spans="1:15" ht="13.5" customHeight="1">
      <c r="A112"/>
      <c r="B112" s="16"/>
      <c r="C112" s="16"/>
      <c r="E112" s="52"/>
      <c r="F112" s="51"/>
      <c r="G112" s="51"/>
      <c r="H112" s="95"/>
      <c r="I112" s="51"/>
      <c r="J112"/>
      <c r="K112"/>
      <c r="L112"/>
      <c r="M112"/>
      <c r="N112"/>
      <c r="O112"/>
    </row>
    <row r="113" spans="1:15" ht="13.5" customHeight="1">
      <c r="A113" t="s">
        <v>106</v>
      </c>
      <c r="B113" s="16">
        <v>9349</v>
      </c>
      <c r="C113" s="16">
        <v>23197</v>
      </c>
      <c r="E113" s="11" t="s">
        <v>149</v>
      </c>
      <c r="F113" s="51">
        <f>AVERAGE(F114:F125)</f>
        <v>16171.333333333334</v>
      </c>
      <c r="G113" s="51">
        <f>AVERAGE(G114:G125)</f>
        <v>37237.75</v>
      </c>
      <c r="H113" s="95"/>
      <c r="I113" s="51"/>
      <c r="J113"/>
      <c r="K113"/>
      <c r="L113"/>
      <c r="M113"/>
      <c r="N113"/>
      <c r="O113"/>
    </row>
    <row r="114" spans="1:15" ht="13.5" customHeight="1">
      <c r="A114" t="s">
        <v>107</v>
      </c>
      <c r="B114" s="16">
        <v>92926</v>
      </c>
      <c r="C114" s="16">
        <v>275502</v>
      </c>
      <c r="E114" t="s">
        <v>6</v>
      </c>
      <c r="F114" s="19">
        <v>16603</v>
      </c>
      <c r="G114" s="19">
        <v>47109</v>
      </c>
      <c r="H114" s="95">
        <f t="shared" si="5"/>
        <v>1.8373787869662108</v>
      </c>
      <c r="I114" s="77"/>
      <c r="J114"/>
      <c r="K114"/>
      <c r="L114"/>
      <c r="M114"/>
      <c r="N114"/>
      <c r="O114"/>
    </row>
    <row r="115" spans="1:15" ht="13.5" customHeight="1">
      <c r="A115" t="s">
        <v>108</v>
      </c>
      <c r="B115" s="16">
        <v>39426</v>
      </c>
      <c r="C115" s="16">
        <v>55945</v>
      </c>
      <c r="E115" s="46" t="s">
        <v>17</v>
      </c>
      <c r="F115" s="19">
        <v>9709</v>
      </c>
      <c r="G115" s="19">
        <v>24698</v>
      </c>
      <c r="H115" s="95">
        <f t="shared" si="5"/>
        <v>1.5438253167164486</v>
      </c>
      <c r="I115" s="77"/>
      <c r="J115"/>
      <c r="K115"/>
      <c r="L115"/>
      <c r="M115"/>
      <c r="N115"/>
      <c r="O115"/>
    </row>
    <row r="116" spans="1:15" ht="13.5" customHeight="1">
      <c r="A116" t="s">
        <v>109</v>
      </c>
      <c r="B116" s="16">
        <v>8397</v>
      </c>
      <c r="C116" s="16">
        <v>20409</v>
      </c>
      <c r="E116" s="46" t="s">
        <v>26</v>
      </c>
      <c r="F116" s="19">
        <v>31853</v>
      </c>
      <c r="G116" s="19">
        <v>58793</v>
      </c>
      <c r="H116" s="95">
        <f t="shared" si="5"/>
        <v>0.8457602109691394</v>
      </c>
      <c r="I116" s="77"/>
      <c r="J116"/>
      <c r="K116"/>
      <c r="L116"/>
      <c r="M116"/>
      <c r="N116"/>
      <c r="O116"/>
    </row>
    <row r="117" spans="1:15" ht="13.5" customHeight="1">
      <c r="A117" t="s">
        <v>110</v>
      </c>
      <c r="B117" s="16">
        <v>11758</v>
      </c>
      <c r="C117" s="16">
        <v>19016</v>
      </c>
      <c r="E117" s="46" t="s">
        <v>41</v>
      </c>
      <c r="F117" s="19">
        <v>29919</v>
      </c>
      <c r="G117" s="19">
        <v>98390</v>
      </c>
      <c r="H117" s="95">
        <f t="shared" si="5"/>
        <v>2.2885457401651124</v>
      </c>
      <c r="I117" s="77"/>
      <c r="J117"/>
      <c r="K117"/>
      <c r="L117"/>
      <c r="M117"/>
      <c r="N117"/>
      <c r="O117"/>
    </row>
    <row r="118" spans="1:15" ht="13.5" customHeight="1">
      <c r="A118" t="s">
        <v>111</v>
      </c>
      <c r="B118" s="16">
        <v>9766</v>
      </c>
      <c r="C118" s="16">
        <v>175310</v>
      </c>
      <c r="E118" s="46" t="s">
        <v>52</v>
      </c>
      <c r="F118" s="19">
        <v>31554</v>
      </c>
      <c r="G118" s="19">
        <v>96308</v>
      </c>
      <c r="H118" s="95">
        <f t="shared" si="5"/>
        <v>2.052164543322558</v>
      </c>
      <c r="I118" s="77"/>
      <c r="J118"/>
      <c r="K118"/>
      <c r="L118"/>
      <c r="M118"/>
      <c r="N118"/>
      <c r="O118"/>
    </row>
    <row r="119" spans="1:15" ht="13.5" customHeight="1">
      <c r="A119" t="s">
        <v>112</v>
      </c>
      <c r="B119" s="16">
        <v>10352</v>
      </c>
      <c r="C119" s="16">
        <v>10569</v>
      </c>
      <c r="E119" s="46" t="s">
        <v>58</v>
      </c>
      <c r="F119" s="19">
        <v>10924</v>
      </c>
      <c r="G119" s="19">
        <v>19372</v>
      </c>
      <c r="H119" s="95">
        <f t="shared" si="5"/>
        <v>0.773343097766386</v>
      </c>
      <c r="I119" s="77"/>
      <c r="J119"/>
      <c r="K119"/>
      <c r="L119"/>
      <c r="M119"/>
      <c r="N119"/>
      <c r="O119"/>
    </row>
    <row r="120" spans="1:15" ht="13.5" customHeight="1">
      <c r="A120" s="33" t="s">
        <v>136</v>
      </c>
      <c r="B120" s="44">
        <f>SUM(B8:B119)</f>
        <v>1684373</v>
      </c>
      <c r="C120" s="44">
        <f>SUM(C8:C119)</f>
        <v>3938437</v>
      </c>
      <c r="E120" t="s">
        <v>67</v>
      </c>
      <c r="F120" s="19">
        <v>8395</v>
      </c>
      <c r="G120" s="19">
        <v>14726</v>
      </c>
      <c r="H120" s="95">
        <f t="shared" si="5"/>
        <v>0.7541393686718285</v>
      </c>
      <c r="I120" s="77"/>
      <c r="J120"/>
      <c r="K120"/>
      <c r="L120"/>
      <c r="M120"/>
      <c r="N120"/>
      <c r="O120"/>
    </row>
    <row r="121" spans="5:15" ht="12.75">
      <c r="E121" s="12" t="s">
        <v>73</v>
      </c>
      <c r="F121" s="19">
        <v>10352</v>
      </c>
      <c r="G121" s="19">
        <v>24141</v>
      </c>
      <c r="H121" s="95">
        <f t="shared" si="5"/>
        <v>1.3320131375579598</v>
      </c>
      <c r="I121" s="77"/>
      <c r="J121"/>
      <c r="K121"/>
      <c r="L121"/>
      <c r="M121"/>
      <c r="N121"/>
      <c r="O121"/>
    </row>
    <row r="122" spans="5:15" ht="12.75">
      <c r="E122" t="s">
        <v>77</v>
      </c>
      <c r="F122" s="19">
        <v>9959</v>
      </c>
      <c r="G122" s="19">
        <v>18770</v>
      </c>
      <c r="H122" s="95">
        <f t="shared" si="5"/>
        <v>0.8847273822672959</v>
      </c>
      <c r="I122" s="77"/>
      <c r="J122"/>
      <c r="K122"/>
      <c r="L122"/>
      <c r="M122"/>
      <c r="N122"/>
      <c r="O122"/>
    </row>
    <row r="123" spans="5:15" ht="12.75">
      <c r="E123" t="s">
        <v>82</v>
      </c>
      <c r="F123" s="19">
        <v>8438</v>
      </c>
      <c r="G123" s="19">
        <v>14033</v>
      </c>
      <c r="H123" s="95">
        <f t="shared" si="5"/>
        <v>0.6630718179663427</v>
      </c>
      <c r="I123" s="77"/>
      <c r="J123"/>
      <c r="K123"/>
      <c r="L123"/>
      <c r="M123"/>
      <c r="N123"/>
      <c r="O123"/>
    </row>
    <row r="124" spans="5:15" ht="12.75">
      <c r="E124" s="46" t="s">
        <v>87</v>
      </c>
      <c r="F124" s="19">
        <v>15998</v>
      </c>
      <c r="G124" s="19">
        <v>19944</v>
      </c>
      <c r="H124" s="95">
        <f t="shared" si="5"/>
        <v>0.24665583197899738</v>
      </c>
      <c r="I124" s="77"/>
      <c r="J124"/>
      <c r="K124"/>
      <c r="L124"/>
      <c r="M124"/>
      <c r="N124"/>
      <c r="O124"/>
    </row>
    <row r="125" spans="5:15" ht="12.75">
      <c r="E125" s="46" t="s">
        <v>112</v>
      </c>
      <c r="F125" s="19">
        <v>10352</v>
      </c>
      <c r="G125" s="19">
        <v>10569</v>
      </c>
      <c r="H125" s="95">
        <f t="shared" si="5"/>
        <v>0.020962132921174652</v>
      </c>
      <c r="I125" s="77"/>
      <c r="J125"/>
      <c r="K125"/>
      <c r="L125"/>
      <c r="M125"/>
      <c r="N125"/>
      <c r="O125"/>
    </row>
    <row r="126" spans="5:15" ht="12.75">
      <c r="E126" t="s">
        <v>136</v>
      </c>
      <c r="F126" s="32">
        <f>SUM(F114:F125)</f>
        <v>194056</v>
      </c>
      <c r="G126" s="32">
        <f>SUM(G114:G125)</f>
        <v>446853</v>
      </c>
      <c r="H126" s="95">
        <f t="shared" si="5"/>
        <v>1.3027012821041348</v>
      </c>
      <c r="I126" s="32"/>
      <c r="J126"/>
      <c r="K126"/>
      <c r="L126"/>
      <c r="M126"/>
      <c r="N126"/>
      <c r="O126"/>
    </row>
    <row r="127" spans="5:15" ht="12.75">
      <c r="E127" s="52"/>
      <c r="F127" s="51"/>
      <c r="G127" s="51"/>
      <c r="H127" s="95"/>
      <c r="I127" s="51"/>
      <c r="J127"/>
      <c r="K127"/>
      <c r="L127"/>
      <c r="M127"/>
      <c r="N127"/>
      <c r="O127"/>
    </row>
    <row r="128" spans="5:15" ht="12.75">
      <c r="E128" s="52"/>
      <c r="F128" s="51"/>
      <c r="G128" s="51"/>
      <c r="H128" s="95"/>
      <c r="I128" s="51"/>
      <c r="J128"/>
      <c r="K128"/>
      <c r="L128"/>
      <c r="M128"/>
      <c r="N128"/>
      <c r="O128"/>
    </row>
    <row r="129" spans="5:15" ht="15">
      <c r="E129" s="11" t="s">
        <v>150</v>
      </c>
      <c r="F129" s="51">
        <f>AVERAGE(F130:F144)</f>
        <v>10538.466666666667</v>
      </c>
      <c r="G129" s="51">
        <f>AVERAGE(G130:G144)</f>
        <v>21027</v>
      </c>
      <c r="H129" s="95">
        <f t="shared" si="5"/>
        <v>0.99526180279231</v>
      </c>
      <c r="I129" s="51"/>
      <c r="J129"/>
      <c r="K129"/>
      <c r="L129"/>
      <c r="M129"/>
      <c r="N129"/>
      <c r="O129"/>
    </row>
    <row r="130" spans="5:15" ht="12.75">
      <c r="E130" t="s">
        <v>12</v>
      </c>
      <c r="F130" s="19">
        <v>6728</v>
      </c>
      <c r="G130" s="19">
        <v>13543</v>
      </c>
      <c r="H130" s="95">
        <f t="shared" si="5"/>
        <v>1.0129310344827587</v>
      </c>
      <c r="I130" s="77"/>
      <c r="J130"/>
      <c r="K130"/>
      <c r="L130"/>
      <c r="M130"/>
      <c r="N130"/>
      <c r="O130"/>
    </row>
    <row r="131" spans="5:15" ht="12.75">
      <c r="E131" s="46" t="s">
        <v>18</v>
      </c>
      <c r="F131" s="19">
        <v>12265</v>
      </c>
      <c r="G131" s="19">
        <v>28150</v>
      </c>
      <c r="H131" s="95">
        <f t="shared" si="5"/>
        <v>1.29514879739095</v>
      </c>
      <c r="I131" s="77"/>
      <c r="J131"/>
      <c r="K131"/>
      <c r="L131"/>
      <c r="M131"/>
      <c r="N131"/>
      <c r="O131"/>
    </row>
    <row r="132" spans="5:15" ht="12.75">
      <c r="E132" s="46" t="s">
        <v>21</v>
      </c>
      <c r="F132" s="19">
        <v>8637</v>
      </c>
      <c r="G132" s="19">
        <v>12758</v>
      </c>
      <c r="H132" s="95">
        <f t="shared" si="5"/>
        <v>0.47713326386476784</v>
      </c>
      <c r="I132" s="77"/>
      <c r="J132"/>
      <c r="K132"/>
      <c r="L132"/>
      <c r="M132"/>
      <c r="N132"/>
      <c r="O132"/>
    </row>
    <row r="133" spans="5:15" ht="12.75">
      <c r="E133" s="46" t="s">
        <v>146</v>
      </c>
      <c r="F133" s="19">
        <v>6501</v>
      </c>
      <c r="G133" s="19">
        <v>13867</v>
      </c>
      <c r="H133" s="95">
        <f t="shared" si="5"/>
        <v>1.133056452853407</v>
      </c>
      <c r="I133" s="77"/>
      <c r="J133"/>
      <c r="K133"/>
      <c r="L133"/>
      <c r="M133"/>
      <c r="N133"/>
      <c r="O133"/>
    </row>
    <row r="134" spans="5:15" ht="12.75">
      <c r="E134" s="46" t="s">
        <v>46</v>
      </c>
      <c r="F134" s="19">
        <v>8839</v>
      </c>
      <c r="G134" s="19">
        <v>13365</v>
      </c>
      <c r="H134" s="95">
        <f t="shared" si="5"/>
        <v>0.5120488743070483</v>
      </c>
      <c r="I134" s="77"/>
      <c r="J134"/>
      <c r="K134"/>
      <c r="L134"/>
      <c r="M134"/>
      <c r="N134"/>
      <c r="O134"/>
    </row>
    <row r="135" spans="5:15" ht="12.75">
      <c r="E135" s="46" t="s">
        <v>48</v>
      </c>
      <c r="F135" s="19">
        <v>13849</v>
      </c>
      <c r="G135" s="19">
        <v>17625</v>
      </c>
      <c r="H135" s="95">
        <f t="shared" si="5"/>
        <v>0.2726550653476785</v>
      </c>
      <c r="I135" s="77"/>
      <c r="J135"/>
      <c r="K135"/>
      <c r="L135"/>
      <c r="M135"/>
      <c r="N135"/>
      <c r="O135"/>
    </row>
    <row r="136" spans="5:15" ht="12.75">
      <c r="E136" s="46" t="s">
        <v>54</v>
      </c>
      <c r="F136" s="19">
        <v>11911</v>
      </c>
      <c r="G136" s="19">
        <v>20906</v>
      </c>
      <c r="H136" s="95">
        <f t="shared" si="5"/>
        <v>0.7551842834354798</v>
      </c>
      <c r="I136" s="77"/>
      <c r="J136"/>
      <c r="K136"/>
      <c r="L136"/>
      <c r="M136"/>
      <c r="N136"/>
      <c r="O136"/>
    </row>
    <row r="137" spans="5:15" ht="12.75">
      <c r="E137" s="46" t="s">
        <v>65</v>
      </c>
      <c r="F137" s="19">
        <v>8893</v>
      </c>
      <c r="G137" s="19">
        <v>18137</v>
      </c>
      <c r="H137" s="95">
        <f t="shared" si="5"/>
        <v>1.0394692454739682</v>
      </c>
      <c r="I137" s="77"/>
      <c r="J137"/>
      <c r="K137"/>
      <c r="L137"/>
      <c r="M137"/>
      <c r="N137"/>
      <c r="O137"/>
    </row>
    <row r="138" spans="5:15" ht="12.75">
      <c r="E138" s="46" t="s">
        <v>69</v>
      </c>
      <c r="F138" s="19">
        <v>7544</v>
      </c>
      <c r="G138" s="19">
        <v>28445</v>
      </c>
      <c r="H138" s="96">
        <f aca="true" t="shared" si="6" ref="H138:H145">(G138-F138)/F138</f>
        <v>2.7705461293743374</v>
      </c>
      <c r="I138" s="77"/>
      <c r="J138"/>
      <c r="K138"/>
      <c r="L138"/>
      <c r="M138"/>
      <c r="N138"/>
      <c r="O138"/>
    </row>
    <row r="139" spans="5:15" ht="12.75">
      <c r="E139" t="s">
        <v>74</v>
      </c>
      <c r="F139" s="19">
        <v>8785</v>
      </c>
      <c r="G139" s="19">
        <v>13768</v>
      </c>
      <c r="H139" s="95">
        <f t="shared" si="6"/>
        <v>0.5672168468981218</v>
      </c>
      <c r="I139" s="77"/>
      <c r="J139"/>
      <c r="K139"/>
      <c r="L139"/>
      <c r="M139"/>
      <c r="N139"/>
      <c r="O139"/>
    </row>
    <row r="140" spans="5:15" ht="12.75">
      <c r="E140" s="46" t="s">
        <v>78</v>
      </c>
      <c r="F140" s="19">
        <v>6138</v>
      </c>
      <c r="G140" s="19">
        <v>19761</v>
      </c>
      <c r="H140" s="95">
        <f t="shared" si="6"/>
        <v>2.219452590420332</v>
      </c>
      <c r="I140" s="77"/>
      <c r="J140"/>
      <c r="K140"/>
      <c r="L140"/>
      <c r="M140"/>
      <c r="N140"/>
      <c r="O140"/>
    </row>
    <row r="141" spans="5:15" ht="12.75">
      <c r="E141" s="46" t="s">
        <v>81</v>
      </c>
      <c r="F141" s="19">
        <v>16652</v>
      </c>
      <c r="G141" s="19">
        <v>36974</v>
      </c>
      <c r="H141" s="95">
        <f t="shared" si="6"/>
        <v>1.2203939466730722</v>
      </c>
      <c r="I141" s="77"/>
      <c r="J141"/>
      <c r="K141"/>
      <c r="L141"/>
      <c r="M141"/>
      <c r="N141"/>
      <c r="O141"/>
    </row>
    <row r="142" spans="5:15" ht="12.75">
      <c r="E142" s="46" t="s">
        <v>91</v>
      </c>
      <c r="F142" s="19">
        <v>11777</v>
      </c>
      <c r="G142" s="19">
        <v>15088</v>
      </c>
      <c r="H142" s="95">
        <f t="shared" si="6"/>
        <v>0.28114120743822707</v>
      </c>
      <c r="I142" s="77"/>
      <c r="J142"/>
      <c r="K142"/>
      <c r="L142"/>
      <c r="M142"/>
      <c r="N142"/>
      <c r="O142"/>
    </row>
    <row r="143" spans="5:15" ht="12.75">
      <c r="E143" s="12" t="s">
        <v>151</v>
      </c>
      <c r="F143" s="19">
        <v>8577</v>
      </c>
      <c r="G143" s="19">
        <v>17488</v>
      </c>
      <c r="H143" s="95">
        <f t="shared" si="6"/>
        <v>1.0389413547860558</v>
      </c>
      <c r="I143" s="77"/>
      <c r="J143"/>
      <c r="K143"/>
      <c r="L143"/>
      <c r="M143"/>
      <c r="N143"/>
      <c r="O143"/>
    </row>
    <row r="144" spans="5:15" ht="12.75">
      <c r="E144" s="46" t="s">
        <v>102</v>
      </c>
      <c r="F144" s="19">
        <v>20981</v>
      </c>
      <c r="G144" s="19">
        <v>45530</v>
      </c>
      <c r="H144" s="95">
        <f t="shared" si="6"/>
        <v>1.1700586244697584</v>
      </c>
      <c r="I144" s="77"/>
      <c r="J144"/>
      <c r="K144"/>
      <c r="L144"/>
      <c r="M144"/>
      <c r="N144"/>
      <c r="O144"/>
    </row>
    <row r="145" spans="5:15" ht="12.75">
      <c r="E145" s="1" t="s">
        <v>136</v>
      </c>
      <c r="F145" s="32">
        <f>SUM(F130:F144)</f>
        <v>158077</v>
      </c>
      <c r="G145" s="32">
        <f>SUM(G130:G144)</f>
        <v>315405</v>
      </c>
      <c r="H145" s="95">
        <f t="shared" si="6"/>
        <v>0.99526180279231</v>
      </c>
      <c r="I145" s="32"/>
      <c r="J145"/>
      <c r="K145"/>
      <c r="L145"/>
      <c r="M145"/>
      <c r="N145"/>
      <c r="O145"/>
    </row>
    <row r="146" spans="5:13" ht="12.75">
      <c r="E146" s="52"/>
      <c r="F146" s="51"/>
      <c r="G146" s="51"/>
      <c r="H146" s="95"/>
      <c r="I146" s="51"/>
      <c r="J146"/>
      <c r="K146"/>
      <c r="L146"/>
      <c r="M146"/>
    </row>
    <row r="147" spans="5:14" ht="12.75">
      <c r="E147" s="52"/>
      <c r="F147" s="51"/>
      <c r="G147" s="51"/>
      <c r="H147" s="95"/>
      <c r="I147" s="51"/>
      <c r="J147"/>
      <c r="K147"/>
      <c r="L147"/>
      <c r="M147"/>
      <c r="N147"/>
    </row>
    <row r="148" spans="5:14" ht="12.75">
      <c r="E148"/>
      <c r="F148"/>
      <c r="G148"/>
      <c r="H148"/>
      <c r="I148"/>
      <c r="J148"/>
      <c r="K148"/>
      <c r="L148"/>
      <c r="M148"/>
      <c r="N148"/>
    </row>
    <row r="149" spans="5:14" ht="12.75">
      <c r="E149"/>
      <c r="F149"/>
      <c r="G149"/>
      <c r="H149"/>
      <c r="I149"/>
      <c r="J149"/>
      <c r="K149"/>
      <c r="L149"/>
      <c r="M149"/>
      <c r="N149"/>
    </row>
    <row r="150" spans="5:14" ht="12.75">
      <c r="E150"/>
      <c r="F150"/>
      <c r="G150"/>
      <c r="H150"/>
      <c r="I150"/>
      <c r="J150"/>
      <c r="K150"/>
      <c r="L150"/>
      <c r="M150"/>
      <c r="N150"/>
    </row>
    <row r="151" spans="5:14" ht="12.75">
      <c r="E151"/>
      <c r="F151"/>
      <c r="G151"/>
      <c r="H151"/>
      <c r="I151"/>
      <c r="J151"/>
      <c r="K151"/>
      <c r="L151"/>
      <c r="M151"/>
      <c r="N151"/>
    </row>
    <row r="152" spans="5:14" ht="12.75">
      <c r="E152"/>
      <c r="F152"/>
      <c r="G152"/>
      <c r="H152"/>
      <c r="I152"/>
      <c r="J152"/>
      <c r="K152"/>
      <c r="L152"/>
      <c r="M152"/>
      <c r="N152"/>
    </row>
    <row r="153" spans="5:14" ht="12.75">
      <c r="E153"/>
      <c r="F153"/>
      <c r="G153"/>
      <c r="H153"/>
      <c r="I153"/>
      <c r="J153"/>
      <c r="K153"/>
      <c r="L153"/>
      <c r="M153"/>
      <c r="N153"/>
    </row>
    <row r="154" spans="5:14" ht="12.75">
      <c r="E154"/>
      <c r="F154"/>
      <c r="G154"/>
      <c r="H154"/>
      <c r="I154"/>
      <c r="J154"/>
      <c r="K154"/>
      <c r="L154"/>
      <c r="M154"/>
      <c r="N154"/>
    </row>
    <row r="155" spans="5:14" ht="12.75">
      <c r="E155"/>
      <c r="F155"/>
      <c r="G155"/>
      <c r="H155"/>
      <c r="I155"/>
      <c r="J155"/>
      <c r="K155"/>
      <c r="L155"/>
      <c r="M155"/>
      <c r="N155"/>
    </row>
    <row r="156" spans="5:14" ht="12.75">
      <c r="E156"/>
      <c r="F156"/>
      <c r="G156"/>
      <c r="H156"/>
      <c r="I156"/>
      <c r="J156"/>
      <c r="K156"/>
      <c r="L156"/>
      <c r="M156"/>
      <c r="N156"/>
    </row>
    <row r="157" spans="5:14" ht="12.75">
      <c r="E157"/>
      <c r="F157"/>
      <c r="G157"/>
      <c r="H157"/>
      <c r="I157"/>
      <c r="J157"/>
      <c r="K157"/>
      <c r="L157"/>
      <c r="M157"/>
      <c r="N157"/>
    </row>
    <row r="158" spans="5:14" ht="12.75">
      <c r="E158"/>
      <c r="F158"/>
      <c r="G158"/>
      <c r="H158"/>
      <c r="I158"/>
      <c r="J158"/>
      <c r="K158"/>
      <c r="L158"/>
      <c r="M158"/>
      <c r="N158"/>
    </row>
    <row r="159" spans="5:14" ht="12.75">
      <c r="E159"/>
      <c r="F159"/>
      <c r="G159"/>
      <c r="H159"/>
      <c r="I159"/>
      <c r="J159"/>
      <c r="K159"/>
      <c r="L159"/>
      <c r="M159"/>
      <c r="N159"/>
    </row>
    <row r="160" spans="5:14" ht="12.75">
      <c r="E160"/>
      <c r="F160"/>
      <c r="G160"/>
      <c r="H160"/>
      <c r="I160"/>
      <c r="J160"/>
      <c r="K160"/>
      <c r="L160"/>
      <c r="M160"/>
      <c r="N160"/>
    </row>
    <row r="161" spans="5:14" ht="12.75">
      <c r="E161"/>
      <c r="F161"/>
      <c r="G161"/>
      <c r="H161"/>
      <c r="I161"/>
      <c r="J161"/>
      <c r="K161"/>
      <c r="L161"/>
      <c r="M161"/>
      <c r="N161"/>
    </row>
    <row r="162" spans="5:14" ht="12.75">
      <c r="E162"/>
      <c r="F162"/>
      <c r="G162"/>
      <c r="H162"/>
      <c r="I162"/>
      <c r="J162"/>
      <c r="K162"/>
      <c r="L162"/>
      <c r="M162"/>
      <c r="N162"/>
    </row>
    <row r="163" spans="5:14" ht="12.75">
      <c r="E163"/>
      <c r="F163"/>
      <c r="G163"/>
      <c r="H163"/>
      <c r="I163"/>
      <c r="J163"/>
      <c r="K163"/>
      <c r="L163"/>
      <c r="M163"/>
      <c r="N163"/>
    </row>
    <row r="164" spans="5:14" ht="12.75">
      <c r="E164"/>
      <c r="F164"/>
      <c r="G164"/>
      <c r="H164"/>
      <c r="I164"/>
      <c r="J164"/>
      <c r="K164"/>
      <c r="L164"/>
      <c r="M164"/>
      <c r="N164"/>
    </row>
    <row r="165" spans="5:14" ht="12.75">
      <c r="E165"/>
      <c r="F165"/>
      <c r="G165"/>
      <c r="H165"/>
      <c r="I165"/>
      <c r="J165"/>
      <c r="K165"/>
      <c r="L165"/>
      <c r="M165"/>
      <c r="N165"/>
    </row>
    <row r="166" spans="5:14" ht="12.75">
      <c r="E166"/>
      <c r="F166"/>
      <c r="G166"/>
      <c r="H166"/>
      <c r="I166"/>
      <c r="J166"/>
      <c r="K166"/>
      <c r="L166"/>
      <c r="M166"/>
      <c r="N166"/>
    </row>
    <row r="167" spans="5:14" ht="12.75">
      <c r="E167"/>
      <c r="F167"/>
      <c r="G167"/>
      <c r="H167"/>
      <c r="I167"/>
      <c r="J167"/>
      <c r="K167"/>
      <c r="L167"/>
      <c r="M167"/>
      <c r="N167"/>
    </row>
    <row r="168" spans="5:14" ht="12.75">
      <c r="E168"/>
      <c r="F168"/>
      <c r="G168"/>
      <c r="H168"/>
      <c r="I168"/>
      <c r="J168"/>
      <c r="K168"/>
      <c r="L168"/>
      <c r="M168"/>
      <c r="N168"/>
    </row>
    <row r="169" spans="5:14" ht="12.75">
      <c r="E169"/>
      <c r="F169"/>
      <c r="G169"/>
      <c r="H169"/>
      <c r="I169"/>
      <c r="J169"/>
      <c r="K169"/>
      <c r="L169"/>
      <c r="M169"/>
      <c r="N169"/>
    </row>
    <row r="170" spans="5:14" ht="12.75">
      <c r="E170"/>
      <c r="F170"/>
      <c r="G170"/>
      <c r="H170"/>
      <c r="I170"/>
      <c r="J170"/>
      <c r="K170"/>
      <c r="L170"/>
      <c r="M170"/>
      <c r="N170"/>
    </row>
    <row r="171" spans="5:14" ht="12.75">
      <c r="E171"/>
      <c r="F171"/>
      <c r="G171"/>
      <c r="H171"/>
      <c r="I171"/>
      <c r="J171"/>
      <c r="K171"/>
      <c r="L171"/>
      <c r="M171"/>
      <c r="N171"/>
    </row>
    <row r="172" spans="5:14" ht="12.75">
      <c r="E172"/>
      <c r="F172"/>
      <c r="G172"/>
      <c r="H172"/>
      <c r="I172"/>
      <c r="J172"/>
      <c r="K172"/>
      <c r="L172"/>
      <c r="M172"/>
      <c r="N172"/>
    </row>
    <row r="173" spans="5:14" ht="12.75">
      <c r="E173"/>
      <c r="F173"/>
      <c r="G173"/>
      <c r="H173"/>
      <c r="I173"/>
      <c r="J173"/>
      <c r="K173"/>
      <c r="L173"/>
      <c r="M173"/>
      <c r="N173"/>
    </row>
    <row r="174" spans="5:14" ht="12.75">
      <c r="E174"/>
      <c r="F174"/>
      <c r="G174"/>
      <c r="H174"/>
      <c r="I174"/>
      <c r="J174"/>
      <c r="K174"/>
      <c r="L174"/>
      <c r="M174"/>
      <c r="N174"/>
    </row>
    <row r="175" spans="5:14" ht="12.75">
      <c r="E175"/>
      <c r="F175"/>
      <c r="G175"/>
      <c r="H175"/>
      <c r="I175"/>
      <c r="J175"/>
      <c r="K175"/>
      <c r="L175"/>
      <c r="M175"/>
      <c r="N175"/>
    </row>
    <row r="176" spans="5:14" ht="12.75">
      <c r="E176"/>
      <c r="F176"/>
      <c r="G176"/>
      <c r="H176"/>
      <c r="I176"/>
      <c r="J176"/>
      <c r="K176"/>
      <c r="L176"/>
      <c r="M176"/>
      <c r="N176"/>
    </row>
    <row r="177" spans="5:14" ht="12.75">
      <c r="E177"/>
      <c r="F177"/>
      <c r="G177"/>
      <c r="H177"/>
      <c r="I177"/>
      <c r="J177"/>
      <c r="K177"/>
      <c r="L177"/>
      <c r="M177"/>
      <c r="N177"/>
    </row>
    <row r="178" spans="5:14" ht="12.75">
      <c r="E178"/>
      <c r="F178"/>
      <c r="G178"/>
      <c r="H178"/>
      <c r="I178"/>
      <c r="J178"/>
      <c r="K178"/>
      <c r="L178"/>
      <c r="M178"/>
      <c r="N178"/>
    </row>
    <row r="179" spans="5:14" ht="12.75">
      <c r="E179"/>
      <c r="F179"/>
      <c r="G179"/>
      <c r="H179"/>
      <c r="I179"/>
      <c r="J179"/>
      <c r="K179"/>
      <c r="L179"/>
      <c r="M179"/>
      <c r="N179"/>
    </row>
    <row r="180" spans="5:14" ht="12.75">
      <c r="E180"/>
      <c r="F180"/>
      <c r="G180"/>
      <c r="H180"/>
      <c r="I180"/>
      <c r="J180"/>
      <c r="K180"/>
      <c r="L180"/>
      <c r="M180"/>
      <c r="N180"/>
    </row>
    <row r="181" spans="5:14" ht="12.75">
      <c r="E181"/>
      <c r="F181"/>
      <c r="G181"/>
      <c r="H181"/>
      <c r="I181"/>
      <c r="J181"/>
      <c r="K181"/>
      <c r="L181"/>
      <c r="M181"/>
      <c r="N181"/>
    </row>
    <row r="182" spans="5:14" ht="12.75">
      <c r="E182"/>
      <c r="F182"/>
      <c r="G182"/>
      <c r="H182"/>
      <c r="I182"/>
      <c r="J182"/>
      <c r="K182"/>
      <c r="L182"/>
      <c r="M182"/>
      <c r="N182"/>
    </row>
    <row r="183" spans="5:14" ht="12.75">
      <c r="E183"/>
      <c r="F183"/>
      <c r="G183"/>
      <c r="H183"/>
      <c r="I183"/>
      <c r="J183"/>
      <c r="K183"/>
      <c r="L183"/>
      <c r="M183"/>
      <c r="N183"/>
    </row>
    <row r="184" spans="5:14" ht="12.75">
      <c r="E184"/>
      <c r="F184"/>
      <c r="G184"/>
      <c r="H184"/>
      <c r="I184"/>
      <c r="J184"/>
      <c r="K184"/>
      <c r="L184"/>
      <c r="M184"/>
      <c r="N184"/>
    </row>
    <row r="185" spans="5:14" ht="12.75">
      <c r="E185"/>
      <c r="F185"/>
      <c r="G185"/>
      <c r="H185"/>
      <c r="I185"/>
      <c r="J185"/>
      <c r="K185"/>
      <c r="L185"/>
      <c r="M185"/>
      <c r="N185"/>
    </row>
    <row r="186" spans="5:14" ht="12.75">
      <c r="E186"/>
      <c r="F186"/>
      <c r="G186"/>
      <c r="H186"/>
      <c r="I186"/>
      <c r="J186"/>
      <c r="K186"/>
      <c r="L186"/>
      <c r="M186"/>
      <c r="N186"/>
    </row>
    <row r="187" spans="5:14" ht="12.75">
      <c r="E187"/>
      <c r="F187"/>
      <c r="G187"/>
      <c r="H187"/>
      <c r="I187"/>
      <c r="J187"/>
      <c r="K187"/>
      <c r="L187"/>
      <c r="M187"/>
      <c r="N187"/>
    </row>
    <row r="188" spans="5:14" ht="12.75">
      <c r="E188"/>
      <c r="F188"/>
      <c r="G188"/>
      <c r="H188"/>
      <c r="I188"/>
      <c r="J188"/>
      <c r="K188"/>
      <c r="L188"/>
      <c r="M188"/>
      <c r="N188"/>
    </row>
    <row r="189" spans="5:14" ht="12.75">
      <c r="E189"/>
      <c r="F189"/>
      <c r="G189"/>
      <c r="H189"/>
      <c r="I189"/>
      <c r="J189"/>
      <c r="K189"/>
      <c r="L189"/>
      <c r="M189"/>
      <c r="N189"/>
    </row>
    <row r="190" spans="5:14" ht="12.75">
      <c r="E190"/>
      <c r="F190"/>
      <c r="G190"/>
      <c r="H190"/>
      <c r="I190"/>
      <c r="J190"/>
      <c r="K190"/>
      <c r="L190"/>
      <c r="M190"/>
      <c r="N190"/>
    </row>
    <row r="191" spans="5:14" ht="12.75">
      <c r="E191"/>
      <c r="F191"/>
      <c r="G191"/>
      <c r="H191"/>
      <c r="I191"/>
      <c r="J191"/>
      <c r="K191"/>
      <c r="L191"/>
      <c r="M191"/>
      <c r="N191"/>
    </row>
    <row r="192" spans="5:14" ht="12.75">
      <c r="E192"/>
      <c r="F192"/>
      <c r="G192"/>
      <c r="H192"/>
      <c r="I192"/>
      <c r="J192"/>
      <c r="K192"/>
      <c r="L192"/>
      <c r="M192"/>
      <c r="N192"/>
    </row>
    <row r="193" spans="5:14" ht="12.75">
      <c r="E193"/>
      <c r="F193"/>
      <c r="G193"/>
      <c r="H193"/>
      <c r="I193"/>
      <c r="J193"/>
      <c r="K193"/>
      <c r="L193"/>
      <c r="M193"/>
      <c r="N193"/>
    </row>
    <row r="194" spans="5:14" ht="12.75">
      <c r="E194"/>
      <c r="F194"/>
      <c r="G194"/>
      <c r="H194"/>
      <c r="I194"/>
      <c r="J194"/>
      <c r="K194"/>
      <c r="L194"/>
      <c r="M194"/>
      <c r="N194"/>
    </row>
    <row r="195" spans="5:14" ht="12.75">
      <c r="E195"/>
      <c r="F195"/>
      <c r="G195"/>
      <c r="H195"/>
      <c r="I195"/>
      <c r="J195"/>
      <c r="K195"/>
      <c r="L195"/>
      <c r="M195"/>
      <c r="N195"/>
    </row>
    <row r="196" spans="5:14" ht="12.75">
      <c r="E196"/>
      <c r="F196"/>
      <c r="G196"/>
      <c r="H196"/>
      <c r="I196"/>
      <c r="J196"/>
      <c r="K196"/>
      <c r="L196"/>
      <c r="M196"/>
      <c r="N196"/>
    </row>
    <row r="197" spans="5:14" ht="12.75">
      <c r="E197"/>
      <c r="F197"/>
      <c r="G197"/>
      <c r="H197"/>
      <c r="I197"/>
      <c r="J197"/>
      <c r="K197"/>
      <c r="L197"/>
      <c r="M197"/>
      <c r="N197"/>
    </row>
    <row r="198" spans="5:14" ht="12.75">
      <c r="E198"/>
      <c r="F198"/>
      <c r="G198"/>
      <c r="H198"/>
      <c r="I198"/>
      <c r="J198"/>
      <c r="K198"/>
      <c r="L198"/>
      <c r="M198"/>
      <c r="N198"/>
    </row>
    <row r="199" spans="5:14" ht="12.75">
      <c r="E199"/>
      <c r="F199"/>
      <c r="G199"/>
      <c r="H199"/>
      <c r="I199"/>
      <c r="J199"/>
      <c r="K199"/>
      <c r="L199"/>
      <c r="M199"/>
      <c r="N199"/>
    </row>
    <row r="200" spans="5:14" ht="12.75">
      <c r="E200"/>
      <c r="F200"/>
      <c r="G200"/>
      <c r="H200"/>
      <c r="I200"/>
      <c r="J200"/>
      <c r="K200"/>
      <c r="L200"/>
      <c r="M200"/>
      <c r="N200"/>
    </row>
    <row r="201" spans="5:14" ht="12.75">
      <c r="E201"/>
      <c r="F201"/>
      <c r="G201"/>
      <c r="H201"/>
      <c r="I201"/>
      <c r="J201"/>
      <c r="K201"/>
      <c r="L201"/>
      <c r="M201"/>
      <c r="N201"/>
    </row>
    <row r="202" spans="5:14" ht="12.75">
      <c r="E202"/>
      <c r="F202"/>
      <c r="G202"/>
      <c r="H202"/>
      <c r="I202"/>
      <c r="J202"/>
      <c r="K202"/>
      <c r="L202"/>
      <c r="M202"/>
      <c r="N202"/>
    </row>
    <row r="203" spans="5:14" ht="12.75">
      <c r="E203"/>
      <c r="F203"/>
      <c r="G203"/>
      <c r="H203"/>
      <c r="I203"/>
      <c r="J203"/>
      <c r="K203"/>
      <c r="L203"/>
      <c r="M203"/>
      <c r="N203"/>
    </row>
    <row r="204" spans="5:14" ht="12.75">
      <c r="E204"/>
      <c r="F204"/>
      <c r="G204"/>
      <c r="H204"/>
      <c r="I204"/>
      <c r="J204"/>
      <c r="K204"/>
      <c r="L204"/>
      <c r="M204"/>
      <c r="N204"/>
    </row>
    <row r="205" spans="5:14" ht="12.75">
      <c r="E205"/>
      <c r="F205"/>
      <c r="G205"/>
      <c r="H205"/>
      <c r="I205"/>
      <c r="J205"/>
      <c r="K205"/>
      <c r="L205"/>
      <c r="M205"/>
      <c r="N205"/>
    </row>
    <row r="206" spans="5:14" ht="12.75">
      <c r="E206"/>
      <c r="F206"/>
      <c r="G206"/>
      <c r="H206"/>
      <c r="I206"/>
      <c r="J206"/>
      <c r="K206"/>
      <c r="L206"/>
      <c r="M206"/>
      <c r="N206"/>
    </row>
    <row r="207" spans="5:14" ht="12.75">
      <c r="E207"/>
      <c r="F207"/>
      <c r="G207"/>
      <c r="H207"/>
      <c r="I207"/>
      <c r="J207"/>
      <c r="K207"/>
      <c r="L207"/>
      <c r="M207"/>
      <c r="N207"/>
    </row>
    <row r="208" spans="5:14" ht="12.75">
      <c r="E208"/>
      <c r="F208"/>
      <c r="G208"/>
      <c r="H208"/>
      <c r="I208"/>
      <c r="J208"/>
      <c r="K208"/>
      <c r="L208"/>
      <c r="M208"/>
      <c r="N208"/>
    </row>
    <row r="209" spans="5:14" ht="12.75">
      <c r="E209"/>
      <c r="F209"/>
      <c r="G209"/>
      <c r="H209"/>
      <c r="I209"/>
      <c r="J209"/>
      <c r="K209"/>
      <c r="L209"/>
      <c r="M209"/>
      <c r="N209"/>
    </row>
    <row r="210" spans="5:14" ht="12.75">
      <c r="E210"/>
      <c r="F210"/>
      <c r="G210"/>
      <c r="H210"/>
      <c r="I210"/>
      <c r="J210"/>
      <c r="K210"/>
      <c r="L210"/>
      <c r="M210"/>
      <c r="N210"/>
    </row>
    <row r="211" spans="5:14" ht="12.75">
      <c r="E211"/>
      <c r="F211"/>
      <c r="G211"/>
      <c r="H211"/>
      <c r="I211"/>
      <c r="J211"/>
      <c r="K211"/>
      <c r="L211"/>
      <c r="M211"/>
      <c r="N211"/>
    </row>
    <row r="212" spans="5:14" ht="12.75">
      <c r="E212"/>
      <c r="F212"/>
      <c r="G212"/>
      <c r="H212"/>
      <c r="I212"/>
      <c r="J212"/>
      <c r="K212"/>
      <c r="L212"/>
      <c r="M212"/>
      <c r="N212"/>
    </row>
    <row r="213" spans="5:14" ht="12.75">
      <c r="E213"/>
      <c r="F213"/>
      <c r="G213"/>
      <c r="H213"/>
      <c r="I213"/>
      <c r="J213"/>
      <c r="K213"/>
      <c r="L213"/>
      <c r="M213"/>
      <c r="N213"/>
    </row>
    <row r="214" spans="5:14" ht="12.75">
      <c r="E214"/>
      <c r="F214"/>
      <c r="G214"/>
      <c r="H214"/>
      <c r="I214"/>
      <c r="J214"/>
      <c r="K214"/>
      <c r="L214"/>
      <c r="M214"/>
      <c r="N214"/>
    </row>
    <row r="215" spans="5:14" ht="12.75">
      <c r="E215"/>
      <c r="F215"/>
      <c r="G215"/>
      <c r="H215"/>
      <c r="I215"/>
      <c r="J215"/>
      <c r="K215"/>
      <c r="L215"/>
      <c r="M215"/>
      <c r="N215"/>
    </row>
    <row r="216" spans="5:14" ht="12.75">
      <c r="E216"/>
      <c r="F216"/>
      <c r="G216"/>
      <c r="H216"/>
      <c r="I216"/>
      <c r="J216"/>
      <c r="K216"/>
      <c r="L216"/>
      <c r="M216"/>
      <c r="N216"/>
    </row>
    <row r="217" spans="5:14" ht="12.75">
      <c r="E217"/>
      <c r="F217"/>
      <c r="G217"/>
      <c r="H217"/>
      <c r="I217"/>
      <c r="J217"/>
      <c r="K217"/>
      <c r="L217"/>
      <c r="M217"/>
      <c r="N217"/>
    </row>
    <row r="218" spans="5:14" ht="12.75">
      <c r="E218"/>
      <c r="F218"/>
      <c r="G218"/>
      <c r="H218"/>
      <c r="I218"/>
      <c r="J218"/>
      <c r="K218"/>
      <c r="L218"/>
      <c r="M218"/>
      <c r="N218"/>
    </row>
    <row r="219" spans="5:14" ht="12.75">
      <c r="E219"/>
      <c r="F219"/>
      <c r="G219"/>
      <c r="H219"/>
      <c r="I219"/>
      <c r="J219"/>
      <c r="K219"/>
      <c r="L219"/>
      <c r="M219"/>
      <c r="N219"/>
    </row>
    <row r="220" spans="5:14" ht="12.75">
      <c r="E220"/>
      <c r="F220"/>
      <c r="G220"/>
      <c r="H220"/>
      <c r="I220"/>
      <c r="J220"/>
      <c r="K220"/>
      <c r="L220"/>
      <c r="M220"/>
      <c r="N220"/>
    </row>
    <row r="221" spans="5:14" ht="12.75">
      <c r="E221"/>
      <c r="F221"/>
      <c r="G221"/>
      <c r="H221"/>
      <c r="I221"/>
      <c r="J221"/>
      <c r="K221"/>
      <c r="L221"/>
      <c r="M221"/>
      <c r="N221"/>
    </row>
    <row r="222" spans="5:14" ht="12.75">
      <c r="E222"/>
      <c r="F222"/>
      <c r="G222"/>
      <c r="H222"/>
      <c r="I222"/>
      <c r="J222"/>
      <c r="K222"/>
      <c r="L222"/>
      <c r="M222"/>
      <c r="N222"/>
    </row>
    <row r="223" spans="5:14" ht="12.75">
      <c r="E223"/>
      <c r="F223"/>
      <c r="G223"/>
      <c r="H223"/>
      <c r="I223"/>
      <c r="J223"/>
      <c r="K223"/>
      <c r="L223"/>
      <c r="M223"/>
      <c r="N223"/>
    </row>
    <row r="224" spans="5:14" ht="12.75">
      <c r="E224"/>
      <c r="F224"/>
      <c r="G224"/>
      <c r="H224"/>
      <c r="I224"/>
      <c r="J224"/>
      <c r="K224"/>
      <c r="L224"/>
      <c r="M224"/>
      <c r="N224"/>
    </row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</sheetData>
  <sheetProtection/>
  <autoFilter ref="H1:H2660"/>
  <mergeCells count="4">
    <mergeCell ref="A2:F2"/>
    <mergeCell ref="A3:F3"/>
    <mergeCell ref="A5:F5"/>
    <mergeCell ref="K7:O7"/>
  </mergeCells>
  <conditionalFormatting sqref="G1:G109 G111:G65536">
    <cfRule type="cellIs" priority="4" dxfId="0" operator="greaterThan" stopIfTrue="1">
      <formula>100000</formula>
    </cfRule>
    <cfRule type="cellIs" priority="5" dxfId="0" operator="greaterThan" stopIfTrue="1">
      <formula>150000</formula>
    </cfRule>
    <cfRule type="cellIs" priority="6" dxfId="0" operator="greaterThan" stopIfTrue="1">
      <formula>200000</formula>
    </cfRule>
  </conditionalFormatting>
  <conditionalFormatting sqref="H1:H65536">
    <cfRule type="cellIs" priority="1" dxfId="0" operator="greaterThan" stopIfTrue="1">
      <formula>4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G1">
      <selection activeCell="M8" sqref="M8"/>
    </sheetView>
  </sheetViews>
  <sheetFormatPr defaultColWidth="11.421875" defaultRowHeight="12.75"/>
  <cols>
    <col min="1" max="1" width="26.57421875" style="0" bestFit="1" customWidth="1"/>
    <col min="2" max="2" width="8.140625" style="0" bestFit="1" customWidth="1"/>
    <col min="3" max="3" width="15.28125" style="0" bestFit="1" customWidth="1"/>
    <col min="4" max="4" width="20.00390625" style="0" bestFit="1" customWidth="1"/>
    <col min="5" max="5" width="14.140625" style="0" bestFit="1" customWidth="1"/>
    <col min="6" max="6" width="14.8515625" style="0" bestFit="1" customWidth="1"/>
    <col min="11" max="11" width="12.421875" style="0" bestFit="1" customWidth="1"/>
  </cols>
  <sheetData>
    <row r="1" spans="1:10" ht="15">
      <c r="A1" s="11" t="s">
        <v>113</v>
      </c>
      <c r="B1" s="17" t="s">
        <v>137</v>
      </c>
      <c r="C1" s="74" t="s">
        <v>139</v>
      </c>
      <c r="D1" s="17" t="s">
        <v>181</v>
      </c>
      <c r="E1" s="73" t="s">
        <v>196</v>
      </c>
      <c r="F1" s="73" t="s">
        <v>197</v>
      </c>
      <c r="G1" s="73" t="s">
        <v>194</v>
      </c>
      <c r="H1" s="73" t="s">
        <v>195</v>
      </c>
      <c r="I1" s="73" t="s">
        <v>169</v>
      </c>
      <c r="J1" s="73" t="s">
        <v>170</v>
      </c>
    </row>
    <row r="2" spans="1:11" ht="12.75">
      <c r="A2" s="46" t="s">
        <v>100</v>
      </c>
      <c r="B2" s="19">
        <v>7471</v>
      </c>
      <c r="C2" s="75">
        <v>161</v>
      </c>
      <c r="D2" s="19">
        <f aca="true" t="shared" si="0" ref="D2:D15">C2*B2</f>
        <v>1202831</v>
      </c>
      <c r="E2" s="32">
        <f>C2</f>
        <v>161</v>
      </c>
      <c r="F2" s="32">
        <f>D2</f>
        <v>1202831</v>
      </c>
      <c r="G2">
        <f>E2/$E$15</f>
        <v>0.0076202196137826585</v>
      </c>
      <c r="H2">
        <f>F2/$F$15</f>
        <v>0.0036425544979700824</v>
      </c>
      <c r="I2">
        <f>G2</f>
        <v>0.0076202196137826585</v>
      </c>
      <c r="J2">
        <f>H2</f>
        <v>0.0036425544979700824</v>
      </c>
      <c r="K2">
        <f>I2*J2</f>
        <v>2.7757065229703866E-05</v>
      </c>
    </row>
    <row r="3" spans="1:11" ht="12.75">
      <c r="A3" s="46" t="s">
        <v>9</v>
      </c>
      <c r="B3" s="19">
        <v>7948</v>
      </c>
      <c r="C3" s="37">
        <v>1096</v>
      </c>
      <c r="D3" s="19">
        <f t="shared" si="0"/>
        <v>8711008</v>
      </c>
      <c r="E3" s="32">
        <f>E2+C3</f>
        <v>1257</v>
      </c>
      <c r="F3" s="32">
        <f>F2+D3</f>
        <v>9913839</v>
      </c>
      <c r="G3">
        <f aca="true" t="shared" si="1" ref="G3:G15">E3/$E$15</f>
        <v>0.05949450965543355</v>
      </c>
      <c r="H3">
        <f aca="true" t="shared" si="2" ref="H3:H15">F3/$F$15</f>
        <v>0.030022254865065184</v>
      </c>
      <c r="I3">
        <f>G3-G2</f>
        <v>0.05187429004165089</v>
      </c>
      <c r="J3">
        <f>H2+H3</f>
        <v>0.033664809363035265</v>
      </c>
      <c r="K3">
        <f aca="true" t="shared" si="3" ref="K3:K15">I3*J3</f>
        <v>0.0017463380850949758</v>
      </c>
    </row>
    <row r="4" spans="1:11" ht="12.75">
      <c r="A4" s="46" t="s">
        <v>101</v>
      </c>
      <c r="B4" s="19">
        <v>8286</v>
      </c>
      <c r="C4" s="37">
        <v>4173</v>
      </c>
      <c r="D4" s="19">
        <f t="shared" si="0"/>
        <v>34577478</v>
      </c>
      <c r="E4" s="32">
        <f aca="true" t="shared" si="4" ref="E4:E15">E3+C4</f>
        <v>5430</v>
      </c>
      <c r="F4" s="32">
        <f aca="true" t="shared" si="5" ref="F4:F15">F3+D4</f>
        <v>44491317</v>
      </c>
      <c r="G4">
        <f t="shared" si="1"/>
        <v>0.2570049223778872</v>
      </c>
      <c r="H4">
        <f t="shared" si="2"/>
        <v>0.1347338461171709</v>
      </c>
      <c r="I4">
        <f aca="true" t="shared" si="6" ref="I4:I15">G4-G3</f>
        <v>0.19751041272245365</v>
      </c>
      <c r="J4">
        <f aca="true" t="shared" si="7" ref="J4:J15">H3+H4</f>
        <v>0.1647561009822361</v>
      </c>
      <c r="K4">
        <f t="shared" si="3"/>
        <v>0.0325410455035437</v>
      </c>
    </row>
    <row r="5" spans="1:11" ht="12.75">
      <c r="A5" s="46" t="s">
        <v>109</v>
      </c>
      <c r="B5" s="19">
        <v>8397</v>
      </c>
      <c r="C5" s="37">
        <v>1135</v>
      </c>
      <c r="D5" s="19">
        <f t="shared" si="0"/>
        <v>9530595</v>
      </c>
      <c r="E5" s="32">
        <f t="shared" si="4"/>
        <v>6565</v>
      </c>
      <c r="F5" s="32">
        <f t="shared" si="5"/>
        <v>54021912</v>
      </c>
      <c r="G5">
        <f t="shared" si="1"/>
        <v>0.31072510412722454</v>
      </c>
      <c r="H5">
        <f t="shared" si="2"/>
        <v>0.16359551636476277</v>
      </c>
      <c r="I5">
        <f t="shared" si="6"/>
        <v>0.05372018174933735</v>
      </c>
      <c r="J5">
        <f t="shared" si="7"/>
        <v>0.29832936248193365</v>
      </c>
      <c r="K5">
        <f t="shared" si="3"/>
        <v>0.01602630757369342</v>
      </c>
    </row>
    <row r="6" spans="1:11" ht="12.75">
      <c r="A6" t="s">
        <v>14</v>
      </c>
      <c r="B6" s="19">
        <v>8614</v>
      </c>
      <c r="C6" s="37">
        <v>594</v>
      </c>
      <c r="D6" s="19">
        <f t="shared" si="0"/>
        <v>5116716</v>
      </c>
      <c r="E6" s="32">
        <f t="shared" si="4"/>
        <v>7159</v>
      </c>
      <c r="F6" s="32">
        <f t="shared" si="5"/>
        <v>59138628</v>
      </c>
      <c r="G6">
        <f t="shared" si="1"/>
        <v>0.3388394547519879</v>
      </c>
      <c r="H6">
        <f t="shared" si="2"/>
        <v>0.17909055837867452</v>
      </c>
      <c r="I6">
        <f t="shared" si="6"/>
        <v>0.028114350624763362</v>
      </c>
      <c r="J6">
        <f t="shared" si="7"/>
        <v>0.34268607474343726</v>
      </c>
      <c r="K6">
        <f t="shared" si="3"/>
        <v>0.00963439645956086</v>
      </c>
    </row>
    <row r="7" spans="1:11" ht="12.75">
      <c r="A7" t="s">
        <v>31</v>
      </c>
      <c r="B7" s="19">
        <v>9186</v>
      </c>
      <c r="C7" s="37">
        <v>1048</v>
      </c>
      <c r="D7" s="19">
        <f t="shared" si="0"/>
        <v>9626928</v>
      </c>
      <c r="E7" s="32">
        <f t="shared" si="4"/>
        <v>8207</v>
      </c>
      <c r="F7" s="32">
        <f t="shared" si="5"/>
        <v>68765556</v>
      </c>
      <c r="G7">
        <f t="shared" si="1"/>
        <v>0.38844187807648617</v>
      </c>
      <c r="H7">
        <f t="shared" si="2"/>
        <v>0.2082439555625134</v>
      </c>
      <c r="I7">
        <f t="shared" si="6"/>
        <v>0.04960242332449827</v>
      </c>
      <c r="J7">
        <f t="shared" si="7"/>
        <v>0.3873345139411879</v>
      </c>
      <c r="K7">
        <f t="shared" si="3"/>
        <v>0.019212730528699578</v>
      </c>
    </row>
    <row r="8" spans="1:11" ht="12.75">
      <c r="A8" t="s">
        <v>114</v>
      </c>
      <c r="B8" s="19">
        <v>10249</v>
      </c>
      <c r="C8" s="37">
        <v>3963</v>
      </c>
      <c r="D8" s="19">
        <f t="shared" si="0"/>
        <v>40616787</v>
      </c>
      <c r="E8" s="32">
        <f t="shared" si="4"/>
        <v>12170</v>
      </c>
      <c r="F8" s="32">
        <f t="shared" si="5"/>
        <v>109382343</v>
      </c>
      <c r="G8">
        <f t="shared" si="1"/>
        <v>0.5760128739113972</v>
      </c>
      <c r="H8">
        <f t="shared" si="2"/>
        <v>0.3312444936097892</v>
      </c>
      <c r="I8">
        <f t="shared" si="6"/>
        <v>0.18757099583491105</v>
      </c>
      <c r="J8">
        <f t="shared" si="7"/>
        <v>0.5394884491723027</v>
      </c>
      <c r="K8">
        <f t="shared" si="3"/>
        <v>0.1011923856526806</v>
      </c>
    </row>
    <row r="9" spans="1:11" ht="12.75">
      <c r="A9" s="46" t="s">
        <v>8</v>
      </c>
      <c r="B9" s="19">
        <v>11329</v>
      </c>
      <c r="C9" s="37">
        <v>285</v>
      </c>
      <c r="D9" s="19">
        <f t="shared" si="0"/>
        <v>3228765</v>
      </c>
      <c r="E9" s="32">
        <f t="shared" si="4"/>
        <v>12455</v>
      </c>
      <c r="F9" s="32">
        <f t="shared" si="5"/>
        <v>112611108</v>
      </c>
      <c r="G9">
        <f t="shared" si="1"/>
        <v>0.5895020825444908</v>
      </c>
      <c r="H9">
        <f t="shared" si="2"/>
        <v>0.34102222005152405</v>
      </c>
      <c r="I9">
        <f t="shared" si="6"/>
        <v>0.013489208633093552</v>
      </c>
      <c r="J9">
        <f t="shared" si="7"/>
        <v>0.6722667136613132</v>
      </c>
      <c r="K9">
        <f t="shared" si="3"/>
        <v>0.009068345957661617</v>
      </c>
    </row>
    <row r="10" spans="1:11" ht="12.75">
      <c r="A10" s="46" t="s">
        <v>110</v>
      </c>
      <c r="B10" s="19">
        <v>11758</v>
      </c>
      <c r="C10" s="37">
        <v>899</v>
      </c>
      <c r="D10" s="19">
        <f t="shared" si="0"/>
        <v>10570442</v>
      </c>
      <c r="E10" s="32">
        <f t="shared" si="4"/>
        <v>13354</v>
      </c>
      <c r="F10" s="32">
        <f t="shared" si="5"/>
        <v>123181550</v>
      </c>
      <c r="G10">
        <f t="shared" si="1"/>
        <v>0.6320522529344945</v>
      </c>
      <c r="H10">
        <f t="shared" si="2"/>
        <v>0.3730328774527981</v>
      </c>
      <c r="I10">
        <f t="shared" si="6"/>
        <v>0.04255017039000375</v>
      </c>
      <c r="J10">
        <f t="shared" si="7"/>
        <v>0.7140550975043222</v>
      </c>
      <c r="K10">
        <f t="shared" si="3"/>
        <v>0.03038316606665965</v>
      </c>
    </row>
    <row r="11" spans="1:11" ht="12.75">
      <c r="A11" s="46" t="s">
        <v>90</v>
      </c>
      <c r="B11" s="19">
        <v>12936</v>
      </c>
      <c r="C11" s="37">
        <v>1046</v>
      </c>
      <c r="D11" s="19">
        <f t="shared" si="0"/>
        <v>13531056</v>
      </c>
      <c r="E11" s="32">
        <f t="shared" si="4"/>
        <v>14400</v>
      </c>
      <c r="F11" s="32">
        <f t="shared" si="5"/>
        <v>136712606</v>
      </c>
      <c r="G11">
        <f t="shared" si="1"/>
        <v>0.6815600151457781</v>
      </c>
      <c r="H11">
        <f t="shared" si="2"/>
        <v>0.41400921485604514</v>
      </c>
      <c r="I11">
        <f t="shared" si="6"/>
        <v>0.04950776221128361</v>
      </c>
      <c r="J11">
        <f t="shared" si="7"/>
        <v>0.7870420923088433</v>
      </c>
      <c r="K11">
        <f t="shared" si="3"/>
        <v>0.03896469275629734</v>
      </c>
    </row>
    <row r="12" spans="1:11" ht="12.75">
      <c r="A12" s="45" t="s">
        <v>57</v>
      </c>
      <c r="B12" s="19">
        <v>26977</v>
      </c>
      <c r="C12" s="37">
        <v>4000</v>
      </c>
      <c r="D12" s="19">
        <f t="shared" si="0"/>
        <v>107908000</v>
      </c>
      <c r="E12" s="32">
        <f t="shared" si="4"/>
        <v>18400</v>
      </c>
      <c r="F12" s="32">
        <f t="shared" si="5"/>
        <v>244620606</v>
      </c>
      <c r="G12">
        <f t="shared" si="1"/>
        <v>0.8708822415751609</v>
      </c>
      <c r="H12">
        <f t="shared" si="2"/>
        <v>0.7407889293520596</v>
      </c>
      <c r="I12">
        <f t="shared" si="6"/>
        <v>0.1893222264293828</v>
      </c>
      <c r="J12">
        <f t="shared" si="7"/>
        <v>1.1547981442081048</v>
      </c>
      <c r="K12">
        <f t="shared" si="3"/>
        <v>0.21862895573799784</v>
      </c>
    </row>
    <row r="13" spans="1:11" ht="12.75">
      <c r="A13" s="46" t="s">
        <v>88</v>
      </c>
      <c r="B13" s="19">
        <v>27545</v>
      </c>
      <c r="C13" s="37">
        <v>1888</v>
      </c>
      <c r="D13" s="19">
        <f t="shared" si="0"/>
        <v>52004960</v>
      </c>
      <c r="E13" s="32">
        <f t="shared" si="4"/>
        <v>20288</v>
      </c>
      <c r="F13" s="32">
        <f t="shared" si="5"/>
        <v>296625566</v>
      </c>
      <c r="G13">
        <f t="shared" si="1"/>
        <v>0.9602423324498296</v>
      </c>
      <c r="H13">
        <f t="shared" si="2"/>
        <v>0.8982764741233153</v>
      </c>
      <c r="I13">
        <f t="shared" si="6"/>
        <v>0.08936009087466867</v>
      </c>
      <c r="J13">
        <f t="shared" si="7"/>
        <v>1.6390654034753749</v>
      </c>
      <c r="K13">
        <f t="shared" si="3"/>
        <v>0.14646703340408498</v>
      </c>
    </row>
    <row r="14" spans="1:11" ht="12.75">
      <c r="A14" s="46" t="s">
        <v>10</v>
      </c>
      <c r="B14" s="19">
        <v>38941</v>
      </c>
      <c r="C14" s="37">
        <v>730</v>
      </c>
      <c r="D14" s="19">
        <f t="shared" si="0"/>
        <v>28426930</v>
      </c>
      <c r="E14" s="32">
        <f t="shared" si="4"/>
        <v>21018</v>
      </c>
      <c r="F14" s="32">
        <f t="shared" si="5"/>
        <v>325052496</v>
      </c>
      <c r="G14">
        <f t="shared" si="1"/>
        <v>0.9947936387731919</v>
      </c>
      <c r="H14">
        <f t="shared" si="2"/>
        <v>0.9843622515392455</v>
      </c>
      <c r="I14">
        <f t="shared" si="6"/>
        <v>0.03455130632336234</v>
      </c>
      <c r="J14">
        <f t="shared" si="7"/>
        <v>1.8826387256625607</v>
      </c>
      <c r="K14">
        <f t="shared" si="3"/>
        <v>0.06504762730659165</v>
      </c>
    </row>
    <row r="15" spans="1:11" ht="12.75">
      <c r="A15" s="46" t="s">
        <v>7</v>
      </c>
      <c r="B15" s="19">
        <v>46944</v>
      </c>
      <c r="C15" s="38">
        <v>110</v>
      </c>
      <c r="D15" s="19">
        <f t="shared" si="0"/>
        <v>5163840</v>
      </c>
      <c r="E15" s="32">
        <f t="shared" si="4"/>
        <v>21128</v>
      </c>
      <c r="F15" s="32">
        <f t="shared" si="5"/>
        <v>330216336</v>
      </c>
      <c r="G15">
        <f t="shared" si="1"/>
        <v>1</v>
      </c>
      <c r="H15">
        <f t="shared" si="2"/>
        <v>1</v>
      </c>
      <c r="I15">
        <f t="shared" si="6"/>
        <v>0.005206361226808065</v>
      </c>
      <c r="J15">
        <f t="shared" si="7"/>
        <v>1.9843622515392454</v>
      </c>
      <c r="K15">
        <f t="shared" si="3"/>
        <v>0.01033130668635548</v>
      </c>
    </row>
    <row r="16" spans="11:13" ht="12.75">
      <c r="K16">
        <f>SUM(K2:K15)</f>
        <v>0.6992720887841514</v>
      </c>
      <c r="L16" s="76" t="s">
        <v>198</v>
      </c>
      <c r="M16" s="76">
        <f>1-K16</f>
        <v>0.30072791121584863</v>
      </c>
    </row>
    <row r="19" spans="1:10" ht="15.75" thickBot="1">
      <c r="A19" s="11" t="s">
        <v>147</v>
      </c>
      <c r="B19" s="17" t="s">
        <v>137</v>
      </c>
      <c r="C19" s="74" t="s">
        <v>139</v>
      </c>
      <c r="D19" s="17" t="s">
        <v>181</v>
      </c>
      <c r="E19" s="73" t="s">
        <v>196</v>
      </c>
      <c r="F19" s="73" t="s">
        <v>197</v>
      </c>
      <c r="G19" t="s">
        <v>194</v>
      </c>
      <c r="H19" t="s">
        <v>195</v>
      </c>
      <c r="I19" t="s">
        <v>169</v>
      </c>
      <c r="J19" t="s">
        <v>170</v>
      </c>
    </row>
    <row r="20" spans="1:11" ht="15" thickBot="1">
      <c r="A20" s="13" t="s">
        <v>86</v>
      </c>
      <c r="B20" s="19">
        <v>6244</v>
      </c>
      <c r="C20" s="37">
        <v>244</v>
      </c>
      <c r="D20" s="19">
        <f aca="true" t="shared" si="8" ref="D20:D39">C20*B20</f>
        <v>1523536</v>
      </c>
      <c r="E20" s="32">
        <f>C20</f>
        <v>244</v>
      </c>
      <c r="F20" s="32">
        <f>D20</f>
        <v>1523536</v>
      </c>
      <c r="G20">
        <f>E20/$E$39</f>
        <v>0.005495247961803522</v>
      </c>
      <c r="H20">
        <f>F20/$F$39</f>
        <v>0.002811904580354946</v>
      </c>
      <c r="I20">
        <f>G20</f>
        <v>0.005495247961803522</v>
      </c>
      <c r="J20">
        <f>H20</f>
        <v>0.002811904580354946</v>
      </c>
      <c r="K20">
        <f>I20*J20</f>
        <v>1.5452112913981507E-05</v>
      </c>
    </row>
    <row r="21" spans="1:11" ht="15" thickBot="1">
      <c r="A21" s="13" t="s">
        <v>29</v>
      </c>
      <c r="B21" s="19">
        <v>6588</v>
      </c>
      <c r="C21" s="37">
        <v>1640</v>
      </c>
      <c r="D21" s="19">
        <f t="shared" si="8"/>
        <v>10804320</v>
      </c>
      <c r="E21" s="32">
        <f>E20+C21</f>
        <v>1884</v>
      </c>
      <c r="F21" s="32">
        <f>F20+D21</f>
        <v>12327856</v>
      </c>
      <c r="G21">
        <f aca="true" t="shared" si="9" ref="G21:G39">E21/$E$39</f>
        <v>0.04243052114769605</v>
      </c>
      <c r="H21">
        <f aca="true" t="shared" si="10" ref="H21:H39">F21/$F$39</f>
        <v>0.022752829439118077</v>
      </c>
      <c r="I21">
        <f>G21-G20</f>
        <v>0.03693527318589253</v>
      </c>
      <c r="J21">
        <f>H20+H21</f>
        <v>0.025564734019473023</v>
      </c>
      <c r="K21">
        <f aca="true" t="shared" si="11" ref="K21:K39">I21*J21</f>
        <v>0.0009442404349339164</v>
      </c>
    </row>
    <row r="22" spans="1:11" ht="15" thickBot="1">
      <c r="A22" s="78" t="s">
        <v>37</v>
      </c>
      <c r="B22" s="19">
        <v>7210</v>
      </c>
      <c r="C22" s="37">
        <v>268</v>
      </c>
      <c r="D22" s="19">
        <f t="shared" si="8"/>
        <v>1932280</v>
      </c>
      <c r="E22" s="32">
        <f aca="true" t="shared" si="12" ref="E22:E39">E21+C22</f>
        <v>2152</v>
      </c>
      <c r="F22" s="32">
        <f aca="true" t="shared" si="13" ref="F22:F39">F21+D22</f>
        <v>14260136</v>
      </c>
      <c r="G22">
        <f t="shared" si="9"/>
        <v>0.04846628530246385</v>
      </c>
      <c r="H22">
        <f t="shared" si="10"/>
        <v>0.026319129797316543</v>
      </c>
      <c r="I22">
        <f aca="true" t="shared" si="14" ref="I22:I39">G22-G21</f>
        <v>0.006035764154767802</v>
      </c>
      <c r="J22">
        <f aca="true" t="shared" si="15" ref="J22:J39">H21+H22</f>
        <v>0.04907195923643462</v>
      </c>
      <c r="K22">
        <f t="shared" si="11"/>
        <v>0.00029618677256349884</v>
      </c>
    </row>
    <row r="23" spans="1:11" ht="15" thickBot="1">
      <c r="A23" s="13" t="s">
        <v>33</v>
      </c>
      <c r="B23" s="19">
        <v>7506</v>
      </c>
      <c r="C23" s="37">
        <v>808</v>
      </c>
      <c r="D23" s="19">
        <f t="shared" si="8"/>
        <v>6064848</v>
      </c>
      <c r="E23" s="32">
        <f t="shared" si="12"/>
        <v>2960</v>
      </c>
      <c r="F23" s="32">
        <f t="shared" si="13"/>
        <v>20324984</v>
      </c>
      <c r="G23">
        <f t="shared" si="9"/>
        <v>0.06666366379892798</v>
      </c>
      <c r="H23">
        <f t="shared" si="10"/>
        <v>0.037512678141665826</v>
      </c>
      <c r="I23">
        <f t="shared" si="14"/>
        <v>0.018197378496464127</v>
      </c>
      <c r="J23">
        <f t="shared" si="15"/>
        <v>0.06383180793898237</v>
      </c>
      <c r="K23">
        <f t="shared" si="11"/>
        <v>0.001161571569179266</v>
      </c>
    </row>
    <row r="24" spans="1:11" ht="15" thickBot="1">
      <c r="A24" s="14" t="s">
        <v>49</v>
      </c>
      <c r="B24" s="19">
        <v>7846</v>
      </c>
      <c r="C24" s="37">
        <v>778</v>
      </c>
      <c r="D24" s="19">
        <f t="shared" si="8"/>
        <v>6104188</v>
      </c>
      <c r="E24" s="32">
        <f t="shared" si="12"/>
        <v>3738</v>
      </c>
      <c r="F24" s="32">
        <f t="shared" si="13"/>
        <v>26429172</v>
      </c>
      <c r="G24">
        <f t="shared" si="9"/>
        <v>0.08418539705418675</v>
      </c>
      <c r="H24">
        <f t="shared" si="10"/>
        <v>0.048778834108146235</v>
      </c>
      <c r="I24">
        <f t="shared" si="14"/>
        <v>0.01752173325525877</v>
      </c>
      <c r="J24">
        <f t="shared" si="15"/>
        <v>0.08629151224981206</v>
      </c>
      <c r="K24">
        <f t="shared" si="11"/>
        <v>0.0015119768598341014</v>
      </c>
    </row>
    <row r="25" spans="1:11" ht="15" thickBot="1">
      <c r="A25" s="13" t="s">
        <v>80</v>
      </c>
      <c r="B25" s="19">
        <v>7911</v>
      </c>
      <c r="C25" s="37">
        <v>1781</v>
      </c>
      <c r="D25" s="19">
        <f t="shared" si="8"/>
        <v>14089491</v>
      </c>
      <c r="E25" s="32">
        <f t="shared" si="12"/>
        <v>5519</v>
      </c>
      <c r="F25" s="32">
        <f t="shared" si="13"/>
        <v>40518663</v>
      </c>
      <c r="G25">
        <f t="shared" si="9"/>
        <v>0.12429620287374443</v>
      </c>
      <c r="H25">
        <f t="shared" si="10"/>
        <v>0.07478301404073055</v>
      </c>
      <c r="I25">
        <f t="shared" si="14"/>
        <v>0.040110805819557685</v>
      </c>
      <c r="J25">
        <f t="shared" si="15"/>
        <v>0.12356184814887679</v>
      </c>
      <c r="K25">
        <f t="shared" si="11"/>
        <v>0.00495616529780527</v>
      </c>
    </row>
    <row r="26" spans="1:11" ht="15" thickBot="1">
      <c r="A26" s="14" t="s">
        <v>11</v>
      </c>
      <c r="B26" s="19">
        <v>8496</v>
      </c>
      <c r="C26" s="37">
        <v>399</v>
      </c>
      <c r="D26" s="19">
        <f t="shared" si="8"/>
        <v>3389904</v>
      </c>
      <c r="E26" s="32">
        <f t="shared" si="12"/>
        <v>5918</v>
      </c>
      <c r="F26" s="32">
        <f t="shared" si="13"/>
        <v>43908567</v>
      </c>
      <c r="G26">
        <f t="shared" si="9"/>
        <v>0.1332822845817756</v>
      </c>
      <c r="H26">
        <f t="shared" si="10"/>
        <v>0.08103956891345004</v>
      </c>
      <c r="I26">
        <f t="shared" si="14"/>
        <v>0.008986081708031168</v>
      </c>
      <c r="J26">
        <f t="shared" si="15"/>
        <v>0.1558225829541806</v>
      </c>
      <c r="K26">
        <f t="shared" si="11"/>
        <v>0.0014002344623827317</v>
      </c>
    </row>
    <row r="27" spans="1:11" ht="15" thickBot="1">
      <c r="A27" s="13" t="s">
        <v>56</v>
      </c>
      <c r="B27" s="19">
        <v>8742</v>
      </c>
      <c r="C27" s="37">
        <v>525</v>
      </c>
      <c r="D27" s="19">
        <f t="shared" si="8"/>
        <v>4589550</v>
      </c>
      <c r="E27" s="32">
        <f t="shared" si="12"/>
        <v>6443</v>
      </c>
      <c r="F27" s="32">
        <f t="shared" si="13"/>
        <v>48498117</v>
      </c>
      <c r="G27">
        <f t="shared" si="9"/>
        <v>0.14510607630286923</v>
      </c>
      <c r="H27">
        <f t="shared" si="10"/>
        <v>0.08951024283698585</v>
      </c>
      <c r="I27">
        <f t="shared" si="14"/>
        <v>0.01182379172109363</v>
      </c>
      <c r="J27">
        <f t="shared" si="15"/>
        <v>0.17054981175043588</v>
      </c>
      <c r="K27">
        <f t="shared" si="11"/>
        <v>0.002016545452208881</v>
      </c>
    </row>
    <row r="28" spans="1:11" ht="15" thickBot="1">
      <c r="A28" s="13" t="s">
        <v>62</v>
      </c>
      <c r="B28" s="19">
        <v>9036</v>
      </c>
      <c r="C28" s="37">
        <v>368</v>
      </c>
      <c r="D28" s="19">
        <f t="shared" si="8"/>
        <v>3325248</v>
      </c>
      <c r="E28" s="32">
        <f t="shared" si="12"/>
        <v>6811</v>
      </c>
      <c r="F28" s="32">
        <f t="shared" si="13"/>
        <v>51823365</v>
      </c>
      <c r="G28">
        <f t="shared" si="9"/>
        <v>0.15339399126165487</v>
      </c>
      <c r="H28">
        <f t="shared" si="10"/>
        <v>0.09564746577232582</v>
      </c>
      <c r="I28">
        <f t="shared" si="14"/>
        <v>0.008287914958785642</v>
      </c>
      <c r="J28">
        <f t="shared" si="15"/>
        <v>0.18515770860931166</v>
      </c>
      <c r="K28">
        <f t="shared" si="11"/>
        <v>0.001534571342917587</v>
      </c>
    </row>
    <row r="29" spans="1:11" ht="15" thickBot="1">
      <c r="A29" s="13" t="s">
        <v>76</v>
      </c>
      <c r="B29" s="19">
        <v>9243</v>
      </c>
      <c r="C29" s="37">
        <v>332</v>
      </c>
      <c r="D29" s="19">
        <f t="shared" si="8"/>
        <v>3068676</v>
      </c>
      <c r="E29" s="32">
        <f t="shared" si="12"/>
        <v>7143</v>
      </c>
      <c r="F29" s="32">
        <f t="shared" si="13"/>
        <v>54892041</v>
      </c>
      <c r="G29">
        <f t="shared" si="9"/>
        <v>0.1608711319309941</v>
      </c>
      <c r="H29">
        <f t="shared" si="10"/>
        <v>0.10131114821896658</v>
      </c>
      <c r="I29">
        <f t="shared" si="14"/>
        <v>0.007477140669339216</v>
      </c>
      <c r="J29">
        <f t="shared" si="15"/>
        <v>0.19695861399129239</v>
      </c>
      <c r="K29">
        <f t="shared" si="11"/>
        <v>0.0014726872628509763</v>
      </c>
    </row>
    <row r="30" spans="1:11" ht="15" thickBot="1">
      <c r="A30" s="80" t="s">
        <v>79</v>
      </c>
      <c r="B30" s="19">
        <v>9648</v>
      </c>
      <c r="C30" s="37">
        <v>386</v>
      </c>
      <c r="D30" s="19">
        <f t="shared" si="8"/>
        <v>3724128</v>
      </c>
      <c r="E30" s="32">
        <f t="shared" si="12"/>
        <v>7529</v>
      </c>
      <c r="F30" s="32">
        <f t="shared" si="13"/>
        <v>58616169</v>
      </c>
      <c r="G30">
        <f t="shared" si="9"/>
        <v>0.16956443403450294</v>
      </c>
      <c r="H30">
        <f t="shared" si="10"/>
        <v>0.10818456150295076</v>
      </c>
      <c r="I30">
        <f t="shared" si="14"/>
        <v>0.008693302103508854</v>
      </c>
      <c r="J30">
        <f t="shared" si="15"/>
        <v>0.20949570972191733</v>
      </c>
      <c r="K30">
        <f t="shared" si="11"/>
        <v>0.0018212094940016242</v>
      </c>
    </row>
    <row r="31" spans="1:11" ht="15" thickBot="1">
      <c r="A31" s="13" t="s">
        <v>39</v>
      </c>
      <c r="B31" s="19">
        <v>10062</v>
      </c>
      <c r="C31" s="37">
        <v>452</v>
      </c>
      <c r="D31" s="19">
        <f t="shared" si="8"/>
        <v>4548024</v>
      </c>
      <c r="E31" s="32">
        <f t="shared" si="12"/>
        <v>7981</v>
      </c>
      <c r="F31" s="32">
        <f t="shared" si="13"/>
        <v>63164193</v>
      </c>
      <c r="G31">
        <f t="shared" si="9"/>
        <v>0.17974415566866359</v>
      </c>
      <c r="H31">
        <f t="shared" si="10"/>
        <v>0.1165785932272843</v>
      </c>
      <c r="I31">
        <f t="shared" si="14"/>
        <v>0.010179721634160643</v>
      </c>
      <c r="J31">
        <f t="shared" si="15"/>
        <v>0.22476315473023506</v>
      </c>
      <c r="K31">
        <f t="shared" si="11"/>
        <v>0.00228802634876957</v>
      </c>
    </row>
    <row r="32" spans="1:11" ht="15" thickBot="1">
      <c r="A32" s="13" t="s">
        <v>34</v>
      </c>
      <c r="B32" s="19">
        <v>11409</v>
      </c>
      <c r="C32" s="37">
        <v>510</v>
      </c>
      <c r="D32" s="19">
        <f t="shared" si="8"/>
        <v>5818590</v>
      </c>
      <c r="E32" s="32">
        <f t="shared" si="12"/>
        <v>8491</v>
      </c>
      <c r="F32" s="32">
        <f t="shared" si="13"/>
        <v>68982783</v>
      </c>
      <c r="G32">
        <f t="shared" si="9"/>
        <v>0.19123012476915455</v>
      </c>
      <c r="H32">
        <f t="shared" si="10"/>
        <v>0.12731763705178695</v>
      </c>
      <c r="I32">
        <f t="shared" si="14"/>
        <v>0.011485969100490961</v>
      </c>
      <c r="J32">
        <f t="shared" si="15"/>
        <v>0.24389623027907126</v>
      </c>
      <c r="K32">
        <f t="shared" si="11"/>
        <v>0.0028013845647116404</v>
      </c>
    </row>
    <row r="33" spans="1:11" ht="13.5" thickBot="1">
      <c r="A33" s="79" t="s">
        <v>50</v>
      </c>
      <c r="B33" s="19">
        <v>11591</v>
      </c>
      <c r="C33" s="37">
        <v>15439</v>
      </c>
      <c r="D33" s="19">
        <f t="shared" si="8"/>
        <v>178953449</v>
      </c>
      <c r="E33" s="32">
        <f t="shared" si="12"/>
        <v>23930</v>
      </c>
      <c r="F33" s="32">
        <f t="shared" si="13"/>
        <v>247936232</v>
      </c>
      <c r="G33">
        <f t="shared" si="9"/>
        <v>0.5389396874014684</v>
      </c>
      <c r="H33">
        <f t="shared" si="10"/>
        <v>0.45760193812075756</v>
      </c>
      <c r="I33">
        <f t="shared" si="14"/>
        <v>0.3477095626323138</v>
      </c>
      <c r="J33">
        <f t="shared" si="15"/>
        <v>0.5849195751725444</v>
      </c>
      <c r="K33">
        <f t="shared" si="11"/>
        <v>0.20338212965832422</v>
      </c>
    </row>
    <row r="34" spans="1:11" ht="13.5" thickBot="1">
      <c r="A34" s="79" t="s">
        <v>25</v>
      </c>
      <c r="B34" s="19">
        <v>12938</v>
      </c>
      <c r="C34" s="37">
        <v>17176</v>
      </c>
      <c r="D34" s="19">
        <f t="shared" si="8"/>
        <v>222223088</v>
      </c>
      <c r="E34" s="32">
        <f t="shared" si="12"/>
        <v>41106</v>
      </c>
      <c r="F34" s="32">
        <f t="shared" si="13"/>
        <v>470159320</v>
      </c>
      <c r="G34">
        <f t="shared" si="9"/>
        <v>0.9257691094995721</v>
      </c>
      <c r="H34">
        <f t="shared" si="10"/>
        <v>0.8677465746819023</v>
      </c>
      <c r="I34">
        <f t="shared" si="14"/>
        <v>0.3868294220981038</v>
      </c>
      <c r="J34">
        <f t="shared" si="15"/>
        <v>1.3253485128026599</v>
      </c>
      <c r="K34">
        <f t="shared" si="11"/>
        <v>0.5126837992860342</v>
      </c>
    </row>
    <row r="35" spans="1:11" ht="15" thickBot="1">
      <c r="A35" s="13" t="s">
        <v>42</v>
      </c>
      <c r="B35" s="19">
        <v>13389</v>
      </c>
      <c r="C35" s="37">
        <v>977</v>
      </c>
      <c r="D35" s="19">
        <f t="shared" si="8"/>
        <v>13081053</v>
      </c>
      <c r="E35" s="32">
        <f t="shared" si="12"/>
        <v>42083</v>
      </c>
      <c r="F35" s="32">
        <f t="shared" si="13"/>
        <v>483240373</v>
      </c>
      <c r="G35">
        <f t="shared" si="9"/>
        <v>0.9477726228548263</v>
      </c>
      <c r="H35">
        <f t="shared" si="10"/>
        <v>0.8918895373992689</v>
      </c>
      <c r="I35">
        <f t="shared" si="14"/>
        <v>0.02200351335525419</v>
      </c>
      <c r="J35">
        <f t="shared" si="15"/>
        <v>1.7596361120811712</v>
      </c>
      <c r="K35">
        <f t="shared" si="11"/>
        <v>0.03871817669256561</v>
      </c>
    </row>
    <row r="36" spans="1:11" ht="15" thickBot="1">
      <c r="A36" s="13" t="s">
        <v>83</v>
      </c>
      <c r="B36" s="19">
        <v>17757</v>
      </c>
      <c r="C36" s="37">
        <v>202</v>
      </c>
      <c r="D36" s="19">
        <f t="shared" si="8"/>
        <v>3586914</v>
      </c>
      <c r="E36" s="32">
        <f t="shared" si="12"/>
        <v>42285</v>
      </c>
      <c r="F36" s="32">
        <f t="shared" si="13"/>
        <v>486827287</v>
      </c>
      <c r="G36">
        <f t="shared" si="9"/>
        <v>0.9523219674789424</v>
      </c>
      <c r="H36">
        <f t="shared" si="10"/>
        <v>0.8985097025321829</v>
      </c>
      <c r="I36">
        <f t="shared" si="14"/>
        <v>0.004549344624116047</v>
      </c>
      <c r="J36">
        <f t="shared" si="15"/>
        <v>1.790399239931452</v>
      </c>
      <c r="K36">
        <f t="shared" si="11"/>
        <v>0.008145143157203608</v>
      </c>
    </row>
    <row r="37" spans="1:11" ht="15" thickBot="1">
      <c r="A37" s="14" t="s">
        <v>85</v>
      </c>
      <c r="B37" s="19">
        <v>18569</v>
      </c>
      <c r="C37" s="37">
        <v>1415</v>
      </c>
      <c r="D37" s="19">
        <f t="shared" si="8"/>
        <v>26275135</v>
      </c>
      <c r="E37" s="32">
        <f t="shared" si="12"/>
        <v>43700</v>
      </c>
      <c r="F37" s="32">
        <f t="shared" si="13"/>
        <v>513102422</v>
      </c>
      <c r="G37">
        <f t="shared" si="9"/>
        <v>0.9841899013557948</v>
      </c>
      <c r="H37">
        <f t="shared" si="10"/>
        <v>0.947004239225733</v>
      </c>
      <c r="I37">
        <f t="shared" si="14"/>
        <v>0.03186793387685238</v>
      </c>
      <c r="J37">
        <f t="shared" si="15"/>
        <v>1.8455139417579158</v>
      </c>
      <c r="K37">
        <f t="shared" si="11"/>
        <v>0.058812716264750466</v>
      </c>
    </row>
    <row r="38" spans="1:11" ht="15" thickBot="1">
      <c r="A38" s="13" t="s">
        <v>98</v>
      </c>
      <c r="B38" s="19">
        <v>23914</v>
      </c>
      <c r="C38" s="37">
        <v>314</v>
      </c>
      <c r="D38" s="19">
        <f t="shared" si="8"/>
        <v>7508996</v>
      </c>
      <c r="E38" s="32">
        <f t="shared" si="12"/>
        <v>44014</v>
      </c>
      <c r="F38" s="32">
        <f t="shared" si="13"/>
        <v>520611418</v>
      </c>
      <c r="G38">
        <f t="shared" si="9"/>
        <v>0.9912616548804108</v>
      </c>
      <c r="H38">
        <f t="shared" si="10"/>
        <v>0.9608631701904539</v>
      </c>
      <c r="I38">
        <f t="shared" si="14"/>
        <v>0.007071753524616087</v>
      </c>
      <c r="J38">
        <f t="shared" si="15"/>
        <v>1.9078674094161867</v>
      </c>
      <c r="K38">
        <f t="shared" si="11"/>
        <v>0.013491968077039082</v>
      </c>
    </row>
    <row r="39" spans="1:11" ht="14.25">
      <c r="A39" s="15" t="s">
        <v>3</v>
      </c>
      <c r="B39" s="19">
        <v>54652</v>
      </c>
      <c r="C39" s="37">
        <v>388</v>
      </c>
      <c r="D39" s="19">
        <f t="shared" si="8"/>
        <v>21204976</v>
      </c>
      <c r="E39" s="32">
        <f t="shared" si="12"/>
        <v>44402</v>
      </c>
      <c r="F39" s="32">
        <f t="shared" si="13"/>
        <v>541816394</v>
      </c>
      <c r="G39">
        <f t="shared" si="9"/>
        <v>1</v>
      </c>
      <c r="H39">
        <f t="shared" si="10"/>
        <v>1</v>
      </c>
      <c r="I39">
        <f t="shared" si="14"/>
        <v>0.008738345119589153</v>
      </c>
      <c r="J39">
        <f t="shared" si="15"/>
        <v>1.960863170190454</v>
      </c>
      <c r="K39">
        <f t="shared" si="11"/>
        <v>0.017134699113415867</v>
      </c>
    </row>
    <row r="40" spans="1:13" ht="14.25">
      <c r="A40" s="15"/>
      <c r="B40" s="77"/>
      <c r="C40" s="37"/>
      <c r="D40" s="19"/>
      <c r="K40">
        <f>SUM(K20:K39)</f>
        <v>0.8745888842244063</v>
      </c>
      <c r="L40" s="76" t="s">
        <v>198</v>
      </c>
      <c r="M40" s="76">
        <f>1-K40</f>
        <v>0.12541111577559372</v>
      </c>
    </row>
    <row r="41" spans="1:4" ht="14.25">
      <c r="A41" s="15"/>
      <c r="B41" s="32"/>
      <c r="C41" s="37"/>
      <c r="D41" s="19"/>
    </row>
    <row r="42" spans="1:10" ht="15">
      <c r="A42" s="11" t="s">
        <v>115</v>
      </c>
      <c r="B42" s="17" t="s">
        <v>137</v>
      </c>
      <c r="C42" s="74" t="s">
        <v>139</v>
      </c>
      <c r="D42" s="17" t="s">
        <v>181</v>
      </c>
      <c r="E42" s="73" t="s">
        <v>196</v>
      </c>
      <c r="F42" s="73" t="s">
        <v>197</v>
      </c>
      <c r="G42" t="s">
        <v>194</v>
      </c>
      <c r="H42" t="s">
        <v>195</v>
      </c>
      <c r="I42" t="s">
        <v>169</v>
      </c>
      <c r="J42" t="s">
        <v>170</v>
      </c>
    </row>
    <row r="43" spans="1:11" ht="12.75">
      <c r="A43" s="46" t="s">
        <v>47</v>
      </c>
      <c r="B43" s="19">
        <v>7178</v>
      </c>
      <c r="C43" s="37">
        <v>244</v>
      </c>
      <c r="D43" s="19">
        <f aca="true" t="shared" si="16" ref="D43:D57">C43*B43</f>
        <v>1751432</v>
      </c>
      <c r="E43" s="32">
        <f>C43</f>
        <v>244</v>
      </c>
      <c r="F43" s="32">
        <f>D43</f>
        <v>1751432</v>
      </c>
      <c r="G43">
        <f>E43/$E$57</f>
        <v>0.0027041404379820905</v>
      </c>
      <c r="H43">
        <f>F43/$F$57</f>
        <v>0.0012317002930995096</v>
      </c>
      <c r="I43">
        <f>G43</f>
        <v>0.0027041404379820905</v>
      </c>
      <c r="J43">
        <f>H43</f>
        <v>0.0012317002930995096</v>
      </c>
      <c r="K43">
        <f>I43*J43</f>
        <v>3.330690570044777E-06</v>
      </c>
    </row>
    <row r="44" spans="1:11" ht="12.75">
      <c r="A44" t="s">
        <v>38</v>
      </c>
      <c r="B44" s="19">
        <v>9972</v>
      </c>
      <c r="C44" s="37">
        <v>17346</v>
      </c>
      <c r="D44" s="19">
        <f t="shared" si="16"/>
        <v>172974312</v>
      </c>
      <c r="E44" s="32">
        <f>E43+C44</f>
        <v>17590</v>
      </c>
      <c r="F44" s="32">
        <f>F43+D44</f>
        <v>174725744</v>
      </c>
      <c r="G44">
        <f aca="true" t="shared" si="17" ref="G44:G57">E44/$E$57</f>
        <v>0.19494192747584005</v>
      </c>
      <c r="H44">
        <f aca="true" t="shared" si="18" ref="H44:H57">F44/$F$57</f>
        <v>0.12287645201002945</v>
      </c>
      <c r="I44">
        <f>G44-G43</f>
        <v>0.19223778703785796</v>
      </c>
      <c r="J44">
        <f>H44+H43</f>
        <v>0.12410815230312895</v>
      </c>
      <c r="K44">
        <f aca="true" t="shared" si="19" ref="K44:K57">I44*J44</f>
        <v>0.023858276552110945</v>
      </c>
    </row>
    <row r="45" spans="1:11" ht="12.75">
      <c r="A45" s="12" t="s">
        <v>32</v>
      </c>
      <c r="B45" s="19">
        <v>11530</v>
      </c>
      <c r="C45" s="37">
        <v>23909</v>
      </c>
      <c r="D45" s="19">
        <f t="shared" si="16"/>
        <v>275670770</v>
      </c>
      <c r="E45" s="32">
        <f aca="true" t="shared" si="20" ref="E45:E57">E44+C45</f>
        <v>41499</v>
      </c>
      <c r="F45" s="32">
        <f aca="true" t="shared" si="21" ref="F45:F57">F44+D45</f>
        <v>450396514</v>
      </c>
      <c r="G45">
        <f t="shared" si="17"/>
        <v>0.4599144427697491</v>
      </c>
      <c r="H45">
        <f t="shared" si="18"/>
        <v>0.31674282433163115</v>
      </c>
      <c r="I45">
        <f aca="true" t="shared" si="22" ref="I45:I57">G45-G44</f>
        <v>0.26497251529390903</v>
      </c>
      <c r="J45">
        <f aca="true" t="shared" si="23" ref="J45:J57">H45+H44</f>
        <v>0.4396192763416606</v>
      </c>
      <c r="K45">
        <f t="shared" si="19"/>
        <v>0.11648702542393788</v>
      </c>
    </row>
    <row r="46" spans="1:11" ht="12.75">
      <c r="A46" t="s">
        <v>35</v>
      </c>
      <c r="B46" s="19">
        <v>15128</v>
      </c>
      <c r="C46" s="37">
        <v>7338</v>
      </c>
      <c r="D46" s="19">
        <f t="shared" si="16"/>
        <v>111009264</v>
      </c>
      <c r="E46" s="32">
        <f t="shared" si="20"/>
        <v>48837</v>
      </c>
      <c r="F46" s="32">
        <f t="shared" si="21"/>
        <v>561405778</v>
      </c>
      <c r="G46">
        <f t="shared" si="17"/>
        <v>0.5412381416792269</v>
      </c>
      <c r="H46">
        <f t="shared" si="18"/>
        <v>0.3948104529952395</v>
      </c>
      <c r="I46">
        <f t="shared" si="22"/>
        <v>0.08132369890947783</v>
      </c>
      <c r="J46">
        <f t="shared" si="23"/>
        <v>0.7115532773268707</v>
      </c>
      <c r="K46">
        <f t="shared" si="19"/>
        <v>0.057866144483382606</v>
      </c>
    </row>
    <row r="47" spans="1:11" ht="12.75">
      <c r="A47" s="46" t="s">
        <v>5</v>
      </c>
      <c r="B47" s="19">
        <v>15287</v>
      </c>
      <c r="C47" s="37">
        <v>16060</v>
      </c>
      <c r="D47" s="19">
        <f t="shared" si="16"/>
        <v>245509220</v>
      </c>
      <c r="E47" s="32">
        <f t="shared" si="20"/>
        <v>64897</v>
      </c>
      <c r="F47" s="32">
        <f t="shared" si="21"/>
        <v>806914998</v>
      </c>
      <c r="G47">
        <f t="shared" si="17"/>
        <v>0.7192237787037858</v>
      </c>
      <c r="H47">
        <f t="shared" si="18"/>
        <v>0.5674656164458513</v>
      </c>
      <c r="I47">
        <f t="shared" si="22"/>
        <v>0.17798563702455894</v>
      </c>
      <c r="J47">
        <f t="shared" si="23"/>
        <v>0.9622760694410908</v>
      </c>
      <c r="K47">
        <f t="shared" si="19"/>
        <v>0.17127131921296126</v>
      </c>
    </row>
    <row r="48" spans="1:11" ht="12.75">
      <c r="A48" s="46" t="s">
        <v>105</v>
      </c>
      <c r="B48" s="19">
        <v>16831</v>
      </c>
      <c r="C48" s="37">
        <v>3050</v>
      </c>
      <c r="D48" s="19">
        <f t="shared" si="16"/>
        <v>51334550</v>
      </c>
      <c r="E48" s="32">
        <f t="shared" si="20"/>
        <v>67947</v>
      </c>
      <c r="F48" s="32">
        <f t="shared" si="21"/>
        <v>858249548</v>
      </c>
      <c r="G48">
        <f t="shared" si="17"/>
        <v>0.7530255341785619</v>
      </c>
      <c r="H48">
        <f t="shared" si="18"/>
        <v>0.6035668069466138</v>
      </c>
      <c r="I48">
        <f t="shared" si="22"/>
        <v>0.03380175547477604</v>
      </c>
      <c r="J48">
        <f t="shared" si="23"/>
        <v>1.171032423392465</v>
      </c>
      <c r="K48">
        <f t="shared" si="19"/>
        <v>0.039582951628546505</v>
      </c>
    </row>
    <row r="49" spans="1:11" ht="12.75">
      <c r="A49" s="46" t="s">
        <v>27</v>
      </c>
      <c r="B49" s="19">
        <v>20330</v>
      </c>
      <c r="C49" s="37">
        <v>4099</v>
      </c>
      <c r="D49" s="19">
        <f t="shared" si="16"/>
        <v>83332670</v>
      </c>
      <c r="E49" s="32">
        <f t="shared" si="20"/>
        <v>72046</v>
      </c>
      <c r="F49" s="32">
        <f t="shared" si="21"/>
        <v>941582218</v>
      </c>
      <c r="G49">
        <f t="shared" si="17"/>
        <v>0.7984528770281053</v>
      </c>
      <c r="H49">
        <f t="shared" si="18"/>
        <v>0.6621707801889462</v>
      </c>
      <c r="I49">
        <f t="shared" si="22"/>
        <v>0.04542734284954342</v>
      </c>
      <c r="J49">
        <f t="shared" si="23"/>
        <v>1.2657375871355598</v>
      </c>
      <c r="K49">
        <f t="shared" si="19"/>
        <v>0.057499095328360915</v>
      </c>
    </row>
    <row r="50" spans="1:11" ht="12.75">
      <c r="A50" s="46" t="s">
        <v>68</v>
      </c>
      <c r="B50" s="19">
        <v>20523</v>
      </c>
      <c r="C50" s="37">
        <v>2470</v>
      </c>
      <c r="D50" s="19">
        <f t="shared" si="16"/>
        <v>50691810</v>
      </c>
      <c r="E50" s="32">
        <f t="shared" si="20"/>
        <v>74516</v>
      </c>
      <c r="F50" s="32">
        <f t="shared" si="21"/>
        <v>992274028</v>
      </c>
      <c r="G50">
        <f t="shared" si="17"/>
        <v>0.8258267576912847</v>
      </c>
      <c r="H50">
        <f t="shared" si="18"/>
        <v>0.6978199616785756</v>
      </c>
      <c r="I50">
        <f t="shared" si="22"/>
        <v>0.027373880663179362</v>
      </c>
      <c r="J50">
        <f t="shared" si="23"/>
        <v>1.359990741867522</v>
      </c>
      <c r="K50">
        <f t="shared" si="19"/>
        <v>0.03722822427091031</v>
      </c>
    </row>
    <row r="51" spans="1:11" ht="12.75">
      <c r="A51" t="s">
        <v>75</v>
      </c>
      <c r="B51" s="19">
        <v>21805</v>
      </c>
      <c r="C51" s="37">
        <v>473</v>
      </c>
      <c r="D51" s="19">
        <f t="shared" si="16"/>
        <v>10313765</v>
      </c>
      <c r="E51" s="32">
        <f t="shared" si="20"/>
        <v>74989</v>
      </c>
      <c r="F51" s="32">
        <f t="shared" si="21"/>
        <v>1002587793</v>
      </c>
      <c r="G51">
        <f t="shared" si="17"/>
        <v>0.8310688004255696</v>
      </c>
      <c r="H51">
        <f t="shared" si="18"/>
        <v>0.7050731507110127</v>
      </c>
      <c r="I51">
        <f t="shared" si="22"/>
        <v>0.0052420427342849685</v>
      </c>
      <c r="J51">
        <f t="shared" si="23"/>
        <v>1.4028931123895885</v>
      </c>
      <c r="K51">
        <f t="shared" si="19"/>
        <v>0.0073540256467802675</v>
      </c>
    </row>
    <row r="52" spans="1:11" ht="12.75">
      <c r="A52" s="46" t="s">
        <v>16</v>
      </c>
      <c r="B52" s="19">
        <v>22349</v>
      </c>
      <c r="C52" s="37">
        <v>1490</v>
      </c>
      <c r="D52" s="19">
        <f t="shared" si="16"/>
        <v>33300010</v>
      </c>
      <c r="E52" s="32">
        <f t="shared" si="20"/>
        <v>76479</v>
      </c>
      <c r="F52" s="32">
        <f t="shared" si="21"/>
        <v>1035887803</v>
      </c>
      <c r="G52">
        <f t="shared" si="17"/>
        <v>0.8475817891657061</v>
      </c>
      <c r="H52">
        <f t="shared" si="18"/>
        <v>0.7284914918611212</v>
      </c>
      <c r="I52">
        <f t="shared" si="22"/>
        <v>0.016512988740136514</v>
      </c>
      <c r="J52">
        <f t="shared" si="23"/>
        <v>1.4335646425721338</v>
      </c>
      <c r="K52">
        <f t="shared" si="19"/>
        <v>0.02367243680105147</v>
      </c>
    </row>
    <row r="53" spans="1:11" ht="12.75">
      <c r="A53" s="46" t="s">
        <v>1</v>
      </c>
      <c r="B53" s="19">
        <v>23627</v>
      </c>
      <c r="C53" s="37">
        <v>6897</v>
      </c>
      <c r="D53" s="19">
        <f t="shared" si="16"/>
        <v>162955419</v>
      </c>
      <c r="E53" s="32">
        <f t="shared" si="20"/>
        <v>83376</v>
      </c>
      <c r="F53" s="32">
        <f t="shared" si="21"/>
        <v>1198843222</v>
      </c>
      <c r="G53">
        <f t="shared" si="17"/>
        <v>0.9240180867098147</v>
      </c>
      <c r="H53">
        <f t="shared" si="18"/>
        <v>0.8430904242458517</v>
      </c>
      <c r="I53">
        <f t="shared" si="22"/>
        <v>0.07643629754410852</v>
      </c>
      <c r="J53">
        <f t="shared" si="23"/>
        <v>1.5715819161069728</v>
      </c>
      <c r="K53">
        <f t="shared" si="19"/>
        <v>0.12012590295449277</v>
      </c>
    </row>
    <row r="54" spans="1:11" ht="12.75">
      <c r="A54" s="46" t="s">
        <v>59</v>
      </c>
      <c r="B54" s="19">
        <v>29309</v>
      </c>
      <c r="C54" s="37">
        <v>4483</v>
      </c>
      <c r="D54" s="19">
        <f t="shared" si="16"/>
        <v>131392247</v>
      </c>
      <c r="E54" s="32">
        <f t="shared" si="20"/>
        <v>87859</v>
      </c>
      <c r="F54" s="32">
        <f t="shared" si="21"/>
        <v>1330235469</v>
      </c>
      <c r="G54">
        <f t="shared" si="17"/>
        <v>0.9737011259863463</v>
      </c>
      <c r="H54">
        <f t="shared" si="18"/>
        <v>0.9354924524952517</v>
      </c>
      <c r="I54">
        <f t="shared" si="22"/>
        <v>0.049683039276531615</v>
      </c>
      <c r="J54">
        <f t="shared" si="23"/>
        <v>1.7785828767411034</v>
      </c>
      <c r="K54">
        <f t="shared" si="19"/>
        <v>0.08836540292169483</v>
      </c>
    </row>
    <row r="55" spans="1:11" ht="12.75">
      <c r="A55" s="46" t="s">
        <v>23</v>
      </c>
      <c r="B55" s="19">
        <v>30159</v>
      </c>
      <c r="C55" s="37">
        <v>996</v>
      </c>
      <c r="D55" s="19">
        <f t="shared" si="16"/>
        <v>30038364</v>
      </c>
      <c r="E55" s="32">
        <f t="shared" si="20"/>
        <v>88855</v>
      </c>
      <c r="F55" s="32">
        <f t="shared" si="21"/>
        <v>1360273833</v>
      </c>
      <c r="G55">
        <f t="shared" si="17"/>
        <v>0.984739338593847</v>
      </c>
      <c r="H55">
        <f t="shared" si="18"/>
        <v>0.9566170304080852</v>
      </c>
      <c r="I55">
        <f t="shared" si="22"/>
        <v>0.011038212607500708</v>
      </c>
      <c r="J55">
        <f t="shared" si="23"/>
        <v>1.892109482903337</v>
      </c>
      <c r="K55">
        <f t="shared" si="19"/>
        <v>0.02088550674895526</v>
      </c>
    </row>
    <row r="56" spans="1:11" ht="12.75">
      <c r="A56" s="46" t="s">
        <v>72</v>
      </c>
      <c r="B56" s="19">
        <v>43390</v>
      </c>
      <c r="C56" s="37">
        <v>1100</v>
      </c>
      <c r="D56" s="19">
        <f t="shared" si="16"/>
        <v>47729000</v>
      </c>
      <c r="E56" s="32">
        <f t="shared" si="20"/>
        <v>89955</v>
      </c>
      <c r="F56" s="32">
        <f t="shared" si="21"/>
        <v>1408002833</v>
      </c>
      <c r="G56">
        <f t="shared" si="17"/>
        <v>0.9969301356503236</v>
      </c>
      <c r="H56">
        <f t="shared" si="18"/>
        <v>0.9901826060566667</v>
      </c>
      <c r="I56">
        <f t="shared" si="22"/>
        <v>0.012190797056476632</v>
      </c>
      <c r="J56">
        <f t="shared" si="23"/>
        <v>1.946799636464752</v>
      </c>
      <c r="K56">
        <f t="shared" si="19"/>
        <v>0.023733039277764274</v>
      </c>
    </row>
    <row r="57" spans="1:11" ht="12.75">
      <c r="A57" s="46" t="s">
        <v>60</v>
      </c>
      <c r="B57" s="19">
        <v>50397</v>
      </c>
      <c r="C57" s="37">
        <v>277</v>
      </c>
      <c r="D57" s="19">
        <f t="shared" si="16"/>
        <v>13959969</v>
      </c>
      <c r="E57" s="32">
        <f t="shared" si="20"/>
        <v>90232</v>
      </c>
      <c r="F57" s="32">
        <f t="shared" si="21"/>
        <v>1421962802</v>
      </c>
      <c r="G57">
        <f t="shared" si="17"/>
        <v>1</v>
      </c>
      <c r="H57">
        <f t="shared" si="18"/>
        <v>1</v>
      </c>
      <c r="I57">
        <f t="shared" si="22"/>
        <v>0.0030698643496763767</v>
      </c>
      <c r="J57">
        <f t="shared" si="23"/>
        <v>1.9901826060566667</v>
      </c>
      <c r="K57">
        <f t="shared" si="19"/>
        <v>0.006109590631679386</v>
      </c>
    </row>
    <row r="58" spans="11:13" ht="12.75">
      <c r="K58">
        <f>SUM(K43:K57)</f>
        <v>0.7940422725731986</v>
      </c>
      <c r="L58" s="76" t="s">
        <v>198</v>
      </c>
      <c r="M58" s="76">
        <f>1-K58</f>
        <v>0.2059577274268014</v>
      </c>
    </row>
    <row r="60" spans="1:10" ht="15">
      <c r="A60" s="11" t="s">
        <v>116</v>
      </c>
      <c r="B60" s="17" t="s">
        <v>137</v>
      </c>
      <c r="C60" s="74" t="s">
        <v>139</v>
      </c>
      <c r="D60" s="17" t="s">
        <v>181</v>
      </c>
      <c r="E60" s="73" t="s">
        <v>196</v>
      </c>
      <c r="F60" s="73" t="s">
        <v>197</v>
      </c>
      <c r="G60" t="s">
        <v>194</v>
      </c>
      <c r="H60" t="s">
        <v>195</v>
      </c>
      <c r="I60" t="s">
        <v>169</v>
      </c>
      <c r="J60" t="s">
        <v>170</v>
      </c>
    </row>
    <row r="61" spans="1:11" ht="12.75">
      <c r="A61" t="s">
        <v>92</v>
      </c>
      <c r="B61" s="19">
        <v>7690</v>
      </c>
      <c r="C61" s="37">
        <v>54071</v>
      </c>
      <c r="D61" s="19">
        <f aca="true" t="shared" si="24" ref="D61:D86">C61*B61</f>
        <v>415805990</v>
      </c>
      <c r="E61" s="32">
        <f>C61</f>
        <v>54071</v>
      </c>
      <c r="F61" s="32">
        <f>D61</f>
        <v>415805990</v>
      </c>
      <c r="G61">
        <f>E61/$E$86</f>
        <v>0.06089234293230568</v>
      </c>
      <c r="H61">
        <f>F61/$F$86</f>
        <v>0.03498360610517785</v>
      </c>
      <c r="I61">
        <f>G61</f>
        <v>0.06089234293230568</v>
      </c>
      <c r="J61">
        <f>H61</f>
        <v>0.03498360610517785</v>
      </c>
      <c r="K61">
        <f>I61*J61</f>
        <v>0.0021302337399651925</v>
      </c>
    </row>
    <row r="62" spans="1:11" ht="12.75">
      <c r="A62" s="46" t="s">
        <v>93</v>
      </c>
      <c r="B62" s="19">
        <v>8248</v>
      </c>
      <c r="C62" s="37">
        <v>49976</v>
      </c>
      <c r="D62" s="19">
        <f t="shared" si="24"/>
        <v>412202048</v>
      </c>
      <c r="E62" s="32">
        <f>E61+C62</f>
        <v>104047</v>
      </c>
      <c r="F62" s="32">
        <f>F61+D62</f>
        <v>828008038</v>
      </c>
      <c r="G62">
        <f aca="true" t="shared" si="25" ref="G62:G86">E62/$E$86</f>
        <v>0.11717307993337665</v>
      </c>
      <c r="H62">
        <f aca="true" t="shared" si="26" ref="H62:H86">F62/$F$86</f>
        <v>0.06966399655116354</v>
      </c>
      <c r="I62">
        <f>G62-G61</f>
        <v>0.056280737001070974</v>
      </c>
      <c r="J62">
        <f>H62+H61</f>
        <v>0.10464760265634139</v>
      </c>
      <c r="K62">
        <f aca="true" t="shared" si="27" ref="K62:K86">I62*J62</f>
        <v>0.005889644202894126</v>
      </c>
    </row>
    <row r="63" spans="1:11" ht="12.75">
      <c r="A63" t="s">
        <v>89</v>
      </c>
      <c r="B63" s="19">
        <v>9107</v>
      </c>
      <c r="C63" s="37">
        <v>8601</v>
      </c>
      <c r="D63" s="19">
        <f t="shared" si="24"/>
        <v>78329307</v>
      </c>
      <c r="E63" s="32">
        <f aca="true" t="shared" si="28" ref="E63:E86">E62+C63</f>
        <v>112648</v>
      </c>
      <c r="F63" s="32">
        <f aca="true" t="shared" si="29" ref="F63:F86">F62+D63</f>
        <v>906337345</v>
      </c>
      <c r="G63">
        <f t="shared" si="25"/>
        <v>0.1268591416219114</v>
      </c>
      <c r="H63">
        <f t="shared" si="26"/>
        <v>0.07625418930567279</v>
      </c>
      <c r="I63">
        <f aca="true" t="shared" si="30" ref="I63:I86">G63-G62</f>
        <v>0.009686061688534739</v>
      </c>
      <c r="J63">
        <f aca="true" t="shared" si="31" ref="J63:J86">H63+H62</f>
        <v>0.14591818585683633</v>
      </c>
      <c r="K63">
        <f t="shared" si="27"/>
        <v>0.001413372549688394</v>
      </c>
    </row>
    <row r="64" spans="1:11" ht="12.75">
      <c r="A64" s="46" t="s">
        <v>51</v>
      </c>
      <c r="B64" s="19">
        <v>9146</v>
      </c>
      <c r="C64" s="37">
        <v>82196</v>
      </c>
      <c r="D64" s="19">
        <f t="shared" si="24"/>
        <v>751764616</v>
      </c>
      <c r="E64" s="32">
        <f t="shared" si="28"/>
        <v>194844</v>
      </c>
      <c r="F64" s="32">
        <f t="shared" si="29"/>
        <v>1658101961</v>
      </c>
      <c r="G64">
        <f t="shared" si="25"/>
        <v>0.2194246022137961</v>
      </c>
      <c r="H64">
        <f t="shared" si="26"/>
        <v>0.13950348787867864</v>
      </c>
      <c r="I64">
        <f t="shared" si="30"/>
        <v>0.0925654605918847</v>
      </c>
      <c r="J64">
        <f t="shared" si="31"/>
        <v>0.21575767718435143</v>
      </c>
      <c r="K64">
        <f t="shared" si="27"/>
        <v>0.019971708764804662</v>
      </c>
    </row>
    <row r="65" spans="1:11" ht="12.75">
      <c r="A65" s="46" t="s">
        <v>20</v>
      </c>
      <c r="B65" s="19">
        <v>9388</v>
      </c>
      <c r="C65" s="37">
        <v>100474</v>
      </c>
      <c r="D65" s="19">
        <f t="shared" si="24"/>
        <v>943249912</v>
      </c>
      <c r="E65" s="32">
        <f t="shared" si="28"/>
        <v>295318</v>
      </c>
      <c r="F65" s="32">
        <f t="shared" si="29"/>
        <v>2601351873</v>
      </c>
      <c r="G65">
        <f t="shared" si="25"/>
        <v>0.3325739292796998</v>
      </c>
      <c r="H65">
        <f t="shared" si="26"/>
        <v>0.21886329551433026</v>
      </c>
      <c r="I65">
        <f t="shared" si="30"/>
        <v>0.11314932706590372</v>
      </c>
      <c r="J65">
        <f t="shared" si="31"/>
        <v>0.35836678339300887</v>
      </c>
      <c r="K65">
        <f t="shared" si="27"/>
        <v>0.040548960383691435</v>
      </c>
    </row>
    <row r="66" spans="1:11" ht="12.75">
      <c r="A66" t="s">
        <v>94</v>
      </c>
      <c r="B66" s="19">
        <v>9525</v>
      </c>
      <c r="C66" s="37">
        <v>34496</v>
      </c>
      <c r="D66" s="19">
        <f t="shared" si="24"/>
        <v>328574400</v>
      </c>
      <c r="E66" s="32">
        <f t="shared" si="28"/>
        <v>329814</v>
      </c>
      <c r="F66" s="32">
        <f t="shared" si="29"/>
        <v>2929926273</v>
      </c>
      <c r="G66">
        <f t="shared" si="25"/>
        <v>0.3714217823209385</v>
      </c>
      <c r="H66">
        <f t="shared" si="26"/>
        <v>0.24650772022751236</v>
      </c>
      <c r="I66">
        <f t="shared" si="30"/>
        <v>0.03884785304123867</v>
      </c>
      <c r="J66">
        <f t="shared" si="31"/>
        <v>0.4653710157418426</v>
      </c>
      <c r="K66">
        <f t="shared" si="27"/>
        <v>0.018078664829191068</v>
      </c>
    </row>
    <row r="67" spans="1:11" ht="12.75">
      <c r="A67" s="46" t="s">
        <v>64</v>
      </c>
      <c r="B67" s="19">
        <v>9617</v>
      </c>
      <c r="C67" s="37">
        <v>1518</v>
      </c>
      <c r="D67" s="19">
        <f t="shared" si="24"/>
        <v>14598606</v>
      </c>
      <c r="E67" s="32">
        <f t="shared" si="28"/>
        <v>331332</v>
      </c>
      <c r="F67" s="32">
        <f t="shared" si="29"/>
        <v>2944524879</v>
      </c>
      <c r="G67">
        <f t="shared" si="25"/>
        <v>0.3731312860580848</v>
      </c>
      <c r="H67">
        <f t="shared" si="26"/>
        <v>0.2477359658378959</v>
      </c>
      <c r="I67">
        <f t="shared" si="30"/>
        <v>0.001709503737146345</v>
      </c>
      <c r="J67">
        <f t="shared" si="31"/>
        <v>0.49424368606540825</v>
      </c>
      <c r="K67">
        <f t="shared" si="27"/>
        <v>0.0008449114283898004</v>
      </c>
    </row>
    <row r="68" spans="1:11" ht="12.75">
      <c r="A68" s="46" t="s">
        <v>111</v>
      </c>
      <c r="B68" s="19">
        <v>9766</v>
      </c>
      <c r="C68" s="37">
        <v>1148</v>
      </c>
      <c r="D68" s="19">
        <f t="shared" si="24"/>
        <v>11211368</v>
      </c>
      <c r="E68" s="32">
        <f t="shared" si="28"/>
        <v>332480</v>
      </c>
      <c r="F68" s="32">
        <f t="shared" si="29"/>
        <v>2955736247</v>
      </c>
      <c r="G68">
        <f t="shared" si="25"/>
        <v>0.37442411233624295</v>
      </c>
      <c r="H68">
        <f t="shared" si="26"/>
        <v>0.24867922805980905</v>
      </c>
      <c r="I68">
        <f t="shared" si="30"/>
        <v>0.0012928262781581323</v>
      </c>
      <c r="J68">
        <f t="shared" si="31"/>
        <v>0.49641519389770494</v>
      </c>
      <c r="K68">
        <f t="shared" si="27"/>
        <v>0.0006417786075479175</v>
      </c>
    </row>
    <row r="69" spans="1:11" ht="12.75">
      <c r="A69" t="s">
        <v>24</v>
      </c>
      <c r="B69" s="19">
        <v>11577</v>
      </c>
      <c r="C69" s="37">
        <v>4645</v>
      </c>
      <c r="D69" s="19">
        <f t="shared" si="24"/>
        <v>53775165</v>
      </c>
      <c r="E69" s="32">
        <f t="shared" si="28"/>
        <v>337125</v>
      </c>
      <c r="F69" s="32">
        <f t="shared" si="29"/>
        <v>3009511412</v>
      </c>
      <c r="G69">
        <f t="shared" si="25"/>
        <v>0.3796551036794872</v>
      </c>
      <c r="H69">
        <f t="shared" si="26"/>
        <v>0.25320357171007957</v>
      </c>
      <c r="I69">
        <f t="shared" si="30"/>
        <v>0.005230991343244229</v>
      </c>
      <c r="J69">
        <f t="shared" si="31"/>
        <v>0.5018827997698886</v>
      </c>
      <c r="K69">
        <f t="shared" si="27"/>
        <v>0.002625344580919464</v>
      </c>
    </row>
    <row r="70" spans="1:11" ht="12.75">
      <c r="A70" t="s">
        <v>22</v>
      </c>
      <c r="B70" s="19">
        <v>12755</v>
      </c>
      <c r="C70" s="37">
        <v>48490</v>
      </c>
      <c r="D70" s="19">
        <f t="shared" si="24"/>
        <v>618489950</v>
      </c>
      <c r="E70" s="32">
        <f t="shared" si="28"/>
        <v>385615</v>
      </c>
      <c r="F70" s="32">
        <f t="shared" si="29"/>
        <v>3628001362</v>
      </c>
      <c r="G70">
        <f t="shared" si="25"/>
        <v>0.43426237391283784</v>
      </c>
      <c r="H70">
        <f t="shared" si="26"/>
        <v>0.3052398802558298</v>
      </c>
      <c r="I70">
        <f t="shared" si="30"/>
        <v>0.05460727023335066</v>
      </c>
      <c r="J70">
        <f t="shared" si="31"/>
        <v>0.5584434519659094</v>
      </c>
      <c r="K70">
        <f t="shared" si="27"/>
        <v>0.030495072491547592</v>
      </c>
    </row>
    <row r="71" spans="1:11" ht="12.75">
      <c r="A71" t="s">
        <v>36</v>
      </c>
      <c r="B71" s="19">
        <v>13594</v>
      </c>
      <c r="C71" s="37">
        <v>23613</v>
      </c>
      <c r="D71" s="19">
        <f t="shared" si="24"/>
        <v>320995122</v>
      </c>
      <c r="E71" s="32">
        <f t="shared" si="28"/>
        <v>409228</v>
      </c>
      <c r="F71" s="32">
        <f t="shared" si="29"/>
        <v>3948996484</v>
      </c>
      <c r="G71">
        <f t="shared" si="25"/>
        <v>0.46085427888334946</v>
      </c>
      <c r="H71">
        <f t="shared" si="26"/>
        <v>0.33224662662264265</v>
      </c>
      <c r="I71">
        <f t="shared" si="30"/>
        <v>0.026591904970511615</v>
      </c>
      <c r="J71">
        <f t="shared" si="31"/>
        <v>0.6374865068784725</v>
      </c>
      <c r="K71">
        <f t="shared" si="27"/>
        <v>0.016951980610895742</v>
      </c>
    </row>
    <row r="72" spans="1:11" ht="12.75">
      <c r="A72" s="46" t="s">
        <v>142</v>
      </c>
      <c r="B72" s="19">
        <v>13641</v>
      </c>
      <c r="C72" s="37">
        <v>8417</v>
      </c>
      <c r="D72" s="19">
        <f t="shared" si="24"/>
        <v>114816297</v>
      </c>
      <c r="E72" s="32">
        <f t="shared" si="28"/>
        <v>417645</v>
      </c>
      <c r="F72" s="32">
        <f t="shared" si="29"/>
        <v>4063812781</v>
      </c>
      <c r="G72">
        <f t="shared" si="25"/>
        <v>0.4703331279976846</v>
      </c>
      <c r="H72">
        <f t="shared" si="26"/>
        <v>0.34190663202252425</v>
      </c>
      <c r="I72">
        <f t="shared" si="30"/>
        <v>0.009478849114335164</v>
      </c>
      <c r="J72">
        <f t="shared" si="31"/>
        <v>0.6741532586451668</v>
      </c>
      <c r="K72">
        <f t="shared" si="27"/>
        <v>0.006390197018634905</v>
      </c>
    </row>
    <row r="73" spans="1:11" ht="12.75">
      <c r="A73" s="46" t="s">
        <v>4</v>
      </c>
      <c r="B73" s="19">
        <v>13742</v>
      </c>
      <c r="C73" s="37">
        <v>2894</v>
      </c>
      <c r="D73" s="19">
        <f t="shared" si="24"/>
        <v>39769348</v>
      </c>
      <c r="E73" s="32">
        <f t="shared" si="28"/>
        <v>420539</v>
      </c>
      <c r="F73" s="32">
        <f t="shared" si="29"/>
        <v>4103582129</v>
      </c>
      <c r="G73">
        <f t="shared" si="25"/>
        <v>0.4735922214201494</v>
      </c>
      <c r="H73">
        <f t="shared" si="26"/>
        <v>0.3452526040357984</v>
      </c>
      <c r="I73">
        <f t="shared" si="30"/>
        <v>0.003259093422464776</v>
      </c>
      <c r="J73">
        <f t="shared" si="31"/>
        <v>0.6871592360583226</v>
      </c>
      <c r="K73">
        <f t="shared" si="27"/>
        <v>0.0022395161464236</v>
      </c>
    </row>
    <row r="74" spans="1:11" ht="12.75">
      <c r="A74" t="s">
        <v>13</v>
      </c>
      <c r="B74" s="19">
        <v>14321</v>
      </c>
      <c r="C74" s="37">
        <v>10413</v>
      </c>
      <c r="D74" s="19">
        <f t="shared" si="24"/>
        <v>149124573</v>
      </c>
      <c r="E74" s="32">
        <f t="shared" si="28"/>
        <v>430952</v>
      </c>
      <c r="F74" s="32">
        <f t="shared" si="29"/>
        <v>4252706702</v>
      </c>
      <c r="G74">
        <f t="shared" si="25"/>
        <v>0.48531887650243194</v>
      </c>
      <c r="H74">
        <f t="shared" si="26"/>
        <v>0.3577991171883262</v>
      </c>
      <c r="I74">
        <f t="shared" si="30"/>
        <v>0.011726655082282544</v>
      </c>
      <c r="J74">
        <f t="shared" si="31"/>
        <v>0.7030517212241245</v>
      </c>
      <c r="K74">
        <f t="shared" si="27"/>
        <v>0.008244445039800371</v>
      </c>
    </row>
    <row r="75" spans="1:11" ht="12.75">
      <c r="A75" s="12" t="s">
        <v>28</v>
      </c>
      <c r="B75" s="19">
        <v>15071</v>
      </c>
      <c r="C75" s="37">
        <v>358875</v>
      </c>
      <c r="D75" s="19">
        <f t="shared" si="24"/>
        <v>5408605125</v>
      </c>
      <c r="E75" s="32">
        <f t="shared" si="28"/>
        <v>789827</v>
      </c>
      <c r="F75" s="32">
        <f t="shared" si="29"/>
        <v>9661311827</v>
      </c>
      <c r="G75">
        <f t="shared" si="25"/>
        <v>0.8894678578386602</v>
      </c>
      <c r="H75">
        <f t="shared" si="26"/>
        <v>0.8128491064187513</v>
      </c>
      <c r="I75">
        <f t="shared" si="30"/>
        <v>0.4041489813362283</v>
      </c>
      <c r="J75">
        <f t="shared" si="31"/>
        <v>1.1706482236070774</v>
      </c>
      <c r="K75">
        <f t="shared" si="27"/>
        <v>0.47311628707386555</v>
      </c>
    </row>
    <row r="76" spans="1:11" ht="12.75">
      <c r="A76" s="46" t="s">
        <v>44</v>
      </c>
      <c r="B76" s="19">
        <v>15528</v>
      </c>
      <c r="C76" s="37">
        <v>29646</v>
      </c>
      <c r="D76" s="19">
        <f t="shared" si="24"/>
        <v>460343088</v>
      </c>
      <c r="E76" s="32">
        <f t="shared" si="28"/>
        <v>819473</v>
      </c>
      <c r="F76" s="32">
        <f t="shared" si="29"/>
        <v>10121654915</v>
      </c>
      <c r="G76">
        <f t="shared" si="25"/>
        <v>0.9228538577012693</v>
      </c>
      <c r="H76">
        <f t="shared" si="26"/>
        <v>0.8515798165363069</v>
      </c>
      <c r="I76">
        <f t="shared" si="30"/>
        <v>0.03338599986260904</v>
      </c>
      <c r="J76">
        <f t="shared" si="31"/>
        <v>1.6644289229550582</v>
      </c>
      <c r="K76">
        <f t="shared" si="27"/>
        <v>0.05556862379310008</v>
      </c>
    </row>
    <row r="77" spans="1:11" ht="12.75">
      <c r="A77" s="46" t="s">
        <v>66</v>
      </c>
      <c r="B77" s="19">
        <v>15984</v>
      </c>
      <c r="C77" s="37">
        <v>26256</v>
      </c>
      <c r="D77" s="19">
        <f t="shared" si="24"/>
        <v>419675904</v>
      </c>
      <c r="E77" s="32">
        <f t="shared" si="28"/>
        <v>845729</v>
      </c>
      <c r="F77" s="32">
        <f t="shared" si="29"/>
        <v>10541330819</v>
      </c>
      <c r="G77">
        <f t="shared" si="25"/>
        <v>0.9524221911153105</v>
      </c>
      <c r="H77">
        <f t="shared" si="26"/>
        <v>0.8868890157072241</v>
      </c>
      <c r="I77">
        <f t="shared" si="30"/>
        <v>0.029568333414041192</v>
      </c>
      <c r="J77">
        <f t="shared" si="31"/>
        <v>1.738468832243531</v>
      </c>
      <c r="K77">
        <f t="shared" si="27"/>
        <v>0.05140362606169557</v>
      </c>
    </row>
    <row r="78" spans="1:11" ht="12.75">
      <c r="A78" t="s">
        <v>70</v>
      </c>
      <c r="B78" s="19">
        <v>18326</v>
      </c>
      <c r="C78" s="37">
        <v>2057</v>
      </c>
      <c r="D78" s="19">
        <f t="shared" si="24"/>
        <v>37696582</v>
      </c>
      <c r="E78" s="32">
        <f t="shared" si="28"/>
        <v>847786</v>
      </c>
      <c r="F78" s="32">
        <f t="shared" si="29"/>
        <v>10579027401</v>
      </c>
      <c r="G78">
        <f t="shared" si="25"/>
        <v>0.9547386925562261</v>
      </c>
      <c r="H78">
        <f t="shared" si="26"/>
        <v>0.8900605967039278</v>
      </c>
      <c r="I78">
        <f t="shared" si="30"/>
        <v>0.0023165014409156637</v>
      </c>
      <c r="J78">
        <f t="shared" si="31"/>
        <v>1.776949612411152</v>
      </c>
      <c r="K78">
        <f t="shared" si="27"/>
        <v>0.004116306337584964</v>
      </c>
    </row>
    <row r="79" spans="1:11" ht="12.75">
      <c r="A79" t="s">
        <v>30</v>
      </c>
      <c r="B79" s="19">
        <v>18953</v>
      </c>
      <c r="C79" s="37">
        <v>4677</v>
      </c>
      <c r="D79" s="19">
        <f t="shared" si="24"/>
        <v>88643181</v>
      </c>
      <c r="E79" s="32">
        <f t="shared" si="28"/>
        <v>852463</v>
      </c>
      <c r="F79" s="32">
        <f t="shared" si="29"/>
        <v>10667670582</v>
      </c>
      <c r="G79">
        <f t="shared" si="25"/>
        <v>0.9600057208688964</v>
      </c>
      <c r="H79">
        <f t="shared" si="26"/>
        <v>0.8975185415209661</v>
      </c>
      <c r="I79">
        <f t="shared" si="30"/>
        <v>0.00526702831267023</v>
      </c>
      <c r="J79">
        <f t="shared" si="31"/>
        <v>1.7875791382248938</v>
      </c>
      <c r="K79">
        <f t="shared" si="27"/>
        <v>0.009415229932169165</v>
      </c>
    </row>
    <row r="80" spans="1:11" ht="12.75">
      <c r="A80" s="46" t="s">
        <v>40</v>
      </c>
      <c r="B80" s="19">
        <v>23337</v>
      </c>
      <c r="C80" s="37">
        <v>6374</v>
      </c>
      <c r="D80" s="19">
        <f t="shared" si="24"/>
        <v>148750038</v>
      </c>
      <c r="E80" s="32">
        <f t="shared" si="28"/>
        <v>858837</v>
      </c>
      <c r="F80" s="32">
        <f t="shared" si="29"/>
        <v>10816420620</v>
      </c>
      <c r="G80">
        <f t="shared" si="25"/>
        <v>0.9671838347164398</v>
      </c>
      <c r="H80">
        <f t="shared" si="26"/>
        <v>0.9100335433792179</v>
      </c>
      <c r="I80">
        <f t="shared" si="30"/>
        <v>0.00717811384754341</v>
      </c>
      <c r="J80">
        <f t="shared" si="31"/>
        <v>1.807552084900184</v>
      </c>
      <c r="K80">
        <f t="shared" si="27"/>
        <v>0.012974814650777973</v>
      </c>
    </row>
    <row r="81" spans="1:11" ht="12.75">
      <c r="A81" s="46" t="s">
        <v>143</v>
      </c>
      <c r="B81" s="19">
        <v>23629</v>
      </c>
      <c r="C81" s="37">
        <v>12855</v>
      </c>
      <c r="D81" s="19">
        <f t="shared" si="24"/>
        <v>303750795</v>
      </c>
      <c r="E81" s="32">
        <f t="shared" si="28"/>
        <v>871692</v>
      </c>
      <c r="F81" s="32">
        <f t="shared" si="29"/>
        <v>11120171415</v>
      </c>
      <c r="G81">
        <f t="shared" si="25"/>
        <v>0.9816605610280447</v>
      </c>
      <c r="H81">
        <f t="shared" si="26"/>
        <v>0.9355894478682673</v>
      </c>
      <c r="I81">
        <f t="shared" si="30"/>
        <v>0.014476726311604904</v>
      </c>
      <c r="J81">
        <f t="shared" si="31"/>
        <v>1.845622991247485</v>
      </c>
      <c r="K81">
        <f t="shared" si="27"/>
        <v>0.026718578918695415</v>
      </c>
    </row>
    <row r="82" spans="1:11" ht="12.75">
      <c r="A82" s="46" t="s">
        <v>84</v>
      </c>
      <c r="B82" s="19">
        <v>28896</v>
      </c>
      <c r="C82" s="37">
        <v>6367</v>
      </c>
      <c r="D82" s="19">
        <f t="shared" si="24"/>
        <v>183980832</v>
      </c>
      <c r="E82" s="32">
        <f t="shared" si="28"/>
        <v>878059</v>
      </c>
      <c r="F82" s="32">
        <f t="shared" si="29"/>
        <v>11304152247</v>
      </c>
      <c r="G82">
        <f t="shared" si="25"/>
        <v>0.9888307917885261</v>
      </c>
      <c r="H82">
        <f t="shared" si="26"/>
        <v>0.9510685730188956</v>
      </c>
      <c r="I82">
        <f t="shared" si="30"/>
        <v>0.0071702307604814</v>
      </c>
      <c r="J82">
        <f t="shared" si="31"/>
        <v>1.8866580208871628</v>
      </c>
      <c r="K82">
        <f t="shared" si="27"/>
        <v>0.013527773375874094</v>
      </c>
    </row>
    <row r="83" spans="1:11" ht="12.75">
      <c r="A83" s="46" t="s">
        <v>95</v>
      </c>
      <c r="B83" s="19">
        <v>37819</v>
      </c>
      <c r="C83" s="37">
        <v>3582</v>
      </c>
      <c r="D83" s="19">
        <f t="shared" si="24"/>
        <v>135467658</v>
      </c>
      <c r="E83" s="32">
        <f t="shared" si="28"/>
        <v>881641</v>
      </c>
      <c r="F83" s="32">
        <f t="shared" si="29"/>
        <v>11439619905</v>
      </c>
      <c r="G83">
        <f t="shared" si="25"/>
        <v>0.99286468005365</v>
      </c>
      <c r="H83">
        <f t="shared" si="26"/>
        <v>0.96246606921048</v>
      </c>
      <c r="I83">
        <f t="shared" si="30"/>
        <v>0.004033888265123964</v>
      </c>
      <c r="J83">
        <f t="shared" si="31"/>
        <v>1.9135346422293755</v>
      </c>
      <c r="K83">
        <f t="shared" si="27"/>
        <v>0.00771898493819726</v>
      </c>
    </row>
    <row r="84" spans="1:11" ht="12.75">
      <c r="A84" s="46" t="s">
        <v>108</v>
      </c>
      <c r="B84" s="19">
        <v>39426</v>
      </c>
      <c r="C84" s="37">
        <v>1597</v>
      </c>
      <c r="D84" s="19">
        <f t="shared" si="24"/>
        <v>62963322</v>
      </c>
      <c r="E84" s="32">
        <f t="shared" si="28"/>
        <v>883238</v>
      </c>
      <c r="F84" s="32">
        <f t="shared" si="29"/>
        <v>11502583227</v>
      </c>
      <c r="G84">
        <f t="shared" si="25"/>
        <v>0.9946631500590668</v>
      </c>
      <c r="H84">
        <f t="shared" si="26"/>
        <v>0.9677634533485042</v>
      </c>
      <c r="I84">
        <f t="shared" si="30"/>
        <v>0.0017984700054167746</v>
      </c>
      <c r="J84">
        <f t="shared" si="31"/>
        <v>1.9302295225589843</v>
      </c>
      <c r="K84">
        <f t="shared" si="27"/>
        <v>0.0034714598998922745</v>
      </c>
    </row>
    <row r="85" spans="1:11" ht="12.75">
      <c r="A85" s="46" t="s">
        <v>71</v>
      </c>
      <c r="B85" s="19">
        <v>58987</v>
      </c>
      <c r="C85" s="37">
        <v>1686</v>
      </c>
      <c r="D85" s="19">
        <f t="shared" si="24"/>
        <v>99452082</v>
      </c>
      <c r="E85" s="32">
        <f t="shared" si="28"/>
        <v>884924</v>
      </c>
      <c r="F85" s="32">
        <f t="shared" si="29"/>
        <v>11602035309</v>
      </c>
      <c r="G85">
        <f t="shared" si="25"/>
        <v>0.9965618478856998</v>
      </c>
      <c r="H85">
        <f t="shared" si="26"/>
        <v>0.9761307990498681</v>
      </c>
      <c r="I85">
        <f t="shared" si="30"/>
        <v>0.001898697826632989</v>
      </c>
      <c r="J85">
        <f t="shared" si="31"/>
        <v>1.9438942523983722</v>
      </c>
      <c r="K85">
        <f t="shared" si="27"/>
        <v>0.0036908677922331485</v>
      </c>
    </row>
    <row r="86" spans="1:11" ht="12.75">
      <c r="A86" t="s">
        <v>107</v>
      </c>
      <c r="B86" s="19">
        <v>92926</v>
      </c>
      <c r="C86" s="37">
        <v>3053</v>
      </c>
      <c r="D86" s="19">
        <f t="shared" si="24"/>
        <v>283703078</v>
      </c>
      <c r="E86" s="32">
        <f t="shared" si="28"/>
        <v>887977</v>
      </c>
      <c r="F86" s="32">
        <f t="shared" si="29"/>
        <v>11885738387</v>
      </c>
      <c r="G86">
        <f t="shared" si="25"/>
        <v>1</v>
      </c>
      <c r="H86">
        <f t="shared" si="26"/>
        <v>1</v>
      </c>
      <c r="I86">
        <f t="shared" si="30"/>
        <v>0.003438152114300208</v>
      </c>
      <c r="J86">
        <f t="shared" si="31"/>
        <v>1.976130799049868</v>
      </c>
      <c r="K86">
        <f t="shared" si="27"/>
        <v>0.006794238284887063</v>
      </c>
    </row>
    <row r="87" spans="2:13" ht="12.75">
      <c r="B87" s="32">
        <f>SUM(B61:B86)</f>
        <v>540999</v>
      </c>
      <c r="C87" s="32">
        <f>SUM(C61:C86)</f>
        <v>887977</v>
      </c>
      <c r="D87" s="32">
        <f>SUM(D61:D86)</f>
        <v>11885738387</v>
      </c>
      <c r="K87">
        <f>SUM(K61:K86)</f>
        <v>0.8249826214533669</v>
      </c>
      <c r="L87" s="76" t="s">
        <v>198</v>
      </c>
      <c r="M87" s="76">
        <f>1-K87</f>
        <v>0.17501737854663313</v>
      </c>
    </row>
    <row r="88" spans="1:4" ht="12.75">
      <c r="A88" s="1"/>
      <c r="C88" s="1"/>
      <c r="D88" s="19"/>
    </row>
    <row r="89" spans="1:10" ht="15">
      <c r="A89" s="11" t="s">
        <v>148</v>
      </c>
      <c r="B89" s="17" t="s">
        <v>137</v>
      </c>
      <c r="C89" s="74" t="s">
        <v>139</v>
      </c>
      <c r="D89" s="17" t="s">
        <v>181</v>
      </c>
      <c r="E89" s="73" t="s">
        <v>196</v>
      </c>
      <c r="F89" s="73" t="s">
        <v>197</v>
      </c>
      <c r="G89" t="s">
        <v>194</v>
      </c>
      <c r="H89" t="s">
        <v>195</v>
      </c>
      <c r="I89" t="s">
        <v>169</v>
      </c>
      <c r="J89" t="s">
        <v>170</v>
      </c>
    </row>
    <row r="90" spans="1:11" ht="12.75">
      <c r="A90" s="46" t="s">
        <v>15</v>
      </c>
      <c r="B90" s="19">
        <v>7006</v>
      </c>
      <c r="C90" s="37">
        <v>637</v>
      </c>
      <c r="D90" s="19">
        <f aca="true" t="shared" si="32" ref="D90:D99">C90*B90</f>
        <v>4462822</v>
      </c>
      <c r="E90" s="32">
        <f>C90</f>
        <v>637</v>
      </c>
      <c r="F90" s="32">
        <f>D90</f>
        <v>4462822</v>
      </c>
      <c r="G90">
        <f aca="true" t="shared" si="33" ref="G90:G99">E90/$E$99</f>
        <v>0.021382296666778558</v>
      </c>
      <c r="H90">
        <f aca="true" t="shared" si="34" ref="H90:H99">F90/$F$99</f>
        <v>0.015336889713756036</v>
      </c>
      <c r="I90">
        <f>G90</f>
        <v>0.021382296666778558</v>
      </c>
      <c r="J90">
        <f>H90</f>
        <v>0.015336889713756036</v>
      </c>
      <c r="K90">
        <f aca="true" t="shared" si="35" ref="K90:K99">I90*J90</f>
        <v>0.00032793792580519606</v>
      </c>
    </row>
    <row r="91" spans="1:11" ht="12.75">
      <c r="A91" t="s">
        <v>63</v>
      </c>
      <c r="B91" s="19">
        <v>7595</v>
      </c>
      <c r="C91" s="37">
        <v>296</v>
      </c>
      <c r="D91" s="19">
        <f t="shared" si="32"/>
        <v>2248120</v>
      </c>
      <c r="E91" s="32">
        <f aca="true" t="shared" si="36" ref="E91:E99">E90+C91</f>
        <v>933</v>
      </c>
      <c r="F91" s="32">
        <f aca="true" t="shared" si="37" ref="F91:F99">F90+D91</f>
        <v>6710942</v>
      </c>
      <c r="G91">
        <f t="shared" si="33"/>
        <v>0.03131818334396294</v>
      </c>
      <c r="H91">
        <f t="shared" si="34"/>
        <v>0.023062756553905436</v>
      </c>
      <c r="I91">
        <f aca="true" t="shared" si="38" ref="I91:I99">G91-G90</f>
        <v>0.009935886677184383</v>
      </c>
      <c r="J91">
        <f aca="true" t="shared" si="39" ref="J91:J99">H91+H90</f>
        <v>0.03839964626766147</v>
      </c>
      <c r="K91">
        <f t="shared" si="35"/>
        <v>0.00038153453375945064</v>
      </c>
    </row>
    <row r="92" spans="1:11" ht="12.75">
      <c r="A92" s="46" t="s">
        <v>145</v>
      </c>
      <c r="B92" s="19">
        <v>8186</v>
      </c>
      <c r="C92" s="37">
        <v>534</v>
      </c>
      <c r="D92" s="19">
        <f t="shared" si="32"/>
        <v>4371324</v>
      </c>
      <c r="E92" s="32">
        <f t="shared" si="36"/>
        <v>1467</v>
      </c>
      <c r="F92" s="32">
        <f t="shared" si="37"/>
        <v>11082266</v>
      </c>
      <c r="G92">
        <f t="shared" si="33"/>
        <v>0.04924305998455909</v>
      </c>
      <c r="H92">
        <f t="shared" si="34"/>
        <v>0.03808520515057698</v>
      </c>
      <c r="I92">
        <f t="shared" si="38"/>
        <v>0.017924876640596152</v>
      </c>
      <c r="J92">
        <f t="shared" si="39"/>
        <v>0.06114796170448242</v>
      </c>
      <c r="K92">
        <f t="shared" si="35"/>
        <v>0.0010960696703767449</v>
      </c>
    </row>
    <row r="93" spans="1:11" ht="12.75">
      <c r="A93" s="12" t="s">
        <v>19</v>
      </c>
      <c r="B93" s="19">
        <v>8633</v>
      </c>
      <c r="C93" s="37">
        <v>7226</v>
      </c>
      <c r="D93" s="19">
        <f t="shared" si="32"/>
        <v>62382058</v>
      </c>
      <c r="E93" s="32">
        <f t="shared" si="36"/>
        <v>8693</v>
      </c>
      <c r="F93" s="32">
        <f t="shared" si="37"/>
        <v>73464324</v>
      </c>
      <c r="G93">
        <f t="shared" si="33"/>
        <v>0.29179953677285086</v>
      </c>
      <c r="H93">
        <f t="shared" si="34"/>
        <v>0.25246676544205454</v>
      </c>
      <c r="I93">
        <f t="shared" si="38"/>
        <v>0.24255647678829179</v>
      </c>
      <c r="J93">
        <f t="shared" si="39"/>
        <v>0.2905519705926315</v>
      </c>
      <c r="K93">
        <f t="shared" si="35"/>
        <v>0.07047526231084406</v>
      </c>
    </row>
    <row r="94" spans="1:11" ht="12.75">
      <c r="A94" t="s">
        <v>97</v>
      </c>
      <c r="B94" s="19">
        <v>8730</v>
      </c>
      <c r="C94" s="37">
        <v>2268</v>
      </c>
      <c r="D94" s="19">
        <f t="shared" si="32"/>
        <v>19799640</v>
      </c>
      <c r="E94" s="32">
        <f t="shared" si="36"/>
        <v>10961</v>
      </c>
      <c r="F94" s="32">
        <f t="shared" si="37"/>
        <v>93263964</v>
      </c>
      <c r="G94">
        <f t="shared" si="33"/>
        <v>0.3679299117183042</v>
      </c>
      <c r="H94">
        <f t="shared" si="34"/>
        <v>0.32051001140886043</v>
      </c>
      <c r="I94">
        <f t="shared" si="38"/>
        <v>0.07613037494545333</v>
      </c>
      <c r="J94">
        <f t="shared" si="39"/>
        <v>0.572976776850915</v>
      </c>
      <c r="K94">
        <f t="shared" si="35"/>
        <v>0.0436209368566975</v>
      </c>
    </row>
    <row r="95" spans="1:11" ht="12.75">
      <c r="A95" t="s">
        <v>45</v>
      </c>
      <c r="B95" s="19">
        <v>9317</v>
      </c>
      <c r="C95" s="37">
        <v>804</v>
      </c>
      <c r="D95" s="19">
        <f t="shared" si="32"/>
        <v>7490868</v>
      </c>
      <c r="E95" s="32">
        <f t="shared" si="36"/>
        <v>11765</v>
      </c>
      <c r="F95" s="32">
        <f t="shared" si="37"/>
        <v>100754832</v>
      </c>
      <c r="G95">
        <f t="shared" si="33"/>
        <v>0.3949179282333591</v>
      </c>
      <c r="H95">
        <f t="shared" si="34"/>
        <v>0.3462530538999802</v>
      </c>
      <c r="I95">
        <f t="shared" si="38"/>
        <v>0.02698801651505489</v>
      </c>
      <c r="J95">
        <f t="shared" si="39"/>
        <v>0.6667630653088406</v>
      </c>
      <c r="K95">
        <f t="shared" si="35"/>
        <v>0.017994612618183612</v>
      </c>
    </row>
    <row r="96" spans="1:11" ht="12.75">
      <c r="A96" t="s">
        <v>106</v>
      </c>
      <c r="B96" s="19">
        <v>9349</v>
      </c>
      <c r="C96" s="37">
        <v>7518</v>
      </c>
      <c r="D96" s="19">
        <f t="shared" si="32"/>
        <v>70285782</v>
      </c>
      <c r="E96" s="32">
        <f t="shared" si="36"/>
        <v>19283</v>
      </c>
      <c r="F96" s="32">
        <f t="shared" si="37"/>
        <v>171040614</v>
      </c>
      <c r="G96">
        <f t="shared" si="33"/>
        <v>0.6472760229599543</v>
      </c>
      <c r="H96">
        <f t="shared" si="34"/>
        <v>0.587796473507372</v>
      </c>
      <c r="I96">
        <f t="shared" si="38"/>
        <v>0.25235809472659526</v>
      </c>
      <c r="J96">
        <f t="shared" si="39"/>
        <v>0.9340495274073521</v>
      </c>
      <c r="K96">
        <f t="shared" si="35"/>
        <v>0.2357149591167961</v>
      </c>
    </row>
    <row r="97" spans="1:11" ht="12.75">
      <c r="A97" s="46" t="s">
        <v>53</v>
      </c>
      <c r="B97" s="19">
        <v>9409</v>
      </c>
      <c r="C97" s="37">
        <v>1448</v>
      </c>
      <c r="D97" s="19">
        <f t="shared" si="32"/>
        <v>13624232</v>
      </c>
      <c r="E97" s="32">
        <f t="shared" si="36"/>
        <v>20731</v>
      </c>
      <c r="F97" s="32">
        <f t="shared" si="37"/>
        <v>184664846</v>
      </c>
      <c r="G97">
        <f t="shared" si="33"/>
        <v>0.6958813064348293</v>
      </c>
      <c r="H97">
        <f t="shared" si="34"/>
        <v>0.6346173737401453</v>
      </c>
      <c r="I97">
        <f t="shared" si="38"/>
        <v>0.048605283474874916</v>
      </c>
      <c r="J97">
        <f t="shared" si="39"/>
        <v>1.2224138472475172</v>
      </c>
      <c r="K97">
        <f t="shared" si="35"/>
        <v>0.05941577156907802</v>
      </c>
    </row>
    <row r="98" spans="1:11" ht="12.75">
      <c r="A98" t="s">
        <v>55</v>
      </c>
      <c r="B98" s="19">
        <v>11688</v>
      </c>
      <c r="C98" s="37">
        <v>5913</v>
      </c>
      <c r="D98" s="19">
        <f t="shared" si="32"/>
        <v>69111144</v>
      </c>
      <c r="E98" s="32">
        <f t="shared" si="36"/>
        <v>26644</v>
      </c>
      <c r="F98" s="32">
        <f t="shared" si="37"/>
        <v>253775990</v>
      </c>
      <c r="G98">
        <f t="shared" si="33"/>
        <v>0.8943640696854754</v>
      </c>
      <c r="H98">
        <f t="shared" si="34"/>
        <v>0.8721240440755321</v>
      </c>
      <c r="I98">
        <f t="shared" si="38"/>
        <v>0.19848276325064618</v>
      </c>
      <c r="J98">
        <f t="shared" si="39"/>
        <v>1.5067414178156775</v>
      </c>
      <c r="K98">
        <f t="shared" si="35"/>
        <v>0.2990622001122521</v>
      </c>
    </row>
    <row r="99" spans="1:11" ht="12.75">
      <c r="A99" s="46" t="s">
        <v>144</v>
      </c>
      <c r="B99" s="19">
        <v>11824</v>
      </c>
      <c r="C99" s="37">
        <v>3147</v>
      </c>
      <c r="D99" s="19">
        <f t="shared" si="32"/>
        <v>37210128</v>
      </c>
      <c r="E99" s="32">
        <f t="shared" si="36"/>
        <v>29791</v>
      </c>
      <c r="F99" s="32">
        <f t="shared" si="37"/>
        <v>290986118</v>
      </c>
      <c r="G99">
        <f t="shared" si="33"/>
        <v>1</v>
      </c>
      <c r="H99">
        <f t="shared" si="34"/>
        <v>1</v>
      </c>
      <c r="I99">
        <f t="shared" si="38"/>
        <v>0.10563593031452456</v>
      </c>
      <c r="J99">
        <f t="shared" si="39"/>
        <v>1.872124044075532</v>
      </c>
      <c r="K99">
        <f t="shared" si="35"/>
        <v>0.1977635650601088</v>
      </c>
    </row>
    <row r="100" spans="1:13" ht="12.75">
      <c r="A100" t="s">
        <v>136</v>
      </c>
      <c r="B100" s="32"/>
      <c r="C100" s="37"/>
      <c r="D100" s="19"/>
      <c r="K100">
        <f>SUM(K90:K99)</f>
        <v>0.9258528497739016</v>
      </c>
      <c r="L100" s="76" t="s">
        <v>198</v>
      </c>
      <c r="M100" s="76">
        <f>1-K100</f>
        <v>0.07414715022609841</v>
      </c>
    </row>
    <row r="101" spans="1:4" ht="12.75">
      <c r="A101" s="1"/>
      <c r="C101" s="1"/>
      <c r="D101" s="19">
        <f>C101*B101</f>
        <v>0</v>
      </c>
    </row>
    <row r="102" spans="1:10" ht="15">
      <c r="A102" s="11" t="s">
        <v>149</v>
      </c>
      <c r="B102" s="17" t="s">
        <v>137</v>
      </c>
      <c r="C102" s="74" t="s">
        <v>139</v>
      </c>
      <c r="D102" s="17" t="s">
        <v>181</v>
      </c>
      <c r="E102" s="73" t="s">
        <v>196</v>
      </c>
      <c r="F102" s="73" t="s">
        <v>197</v>
      </c>
      <c r="G102" t="s">
        <v>194</v>
      </c>
      <c r="H102" t="s">
        <v>195</v>
      </c>
      <c r="I102" t="s">
        <v>169</v>
      </c>
      <c r="J102" t="s">
        <v>170</v>
      </c>
    </row>
    <row r="103" spans="1:11" ht="12.75">
      <c r="A103" t="s">
        <v>67</v>
      </c>
      <c r="B103" s="19">
        <v>8395</v>
      </c>
      <c r="C103" s="37">
        <v>7430</v>
      </c>
      <c r="D103" s="19">
        <f>B103*C103</f>
        <v>62374850</v>
      </c>
      <c r="E103" s="32">
        <f>C103</f>
        <v>7430</v>
      </c>
      <c r="F103" s="32">
        <f>D103</f>
        <v>62374850</v>
      </c>
      <c r="G103">
        <f>E103/$E$113</f>
        <v>0.278454446651426</v>
      </c>
      <c r="H103">
        <f>F103/$F$113</f>
        <v>0.1731452861356608</v>
      </c>
      <c r="I103">
        <f>G103</f>
        <v>0.278454446651426</v>
      </c>
      <c r="J103">
        <f>H103</f>
        <v>0.1731452861356608</v>
      </c>
      <c r="K103">
        <f>I103*J103</f>
        <v>0.04821307484120825</v>
      </c>
    </row>
    <row r="104" spans="1:11" ht="12.75">
      <c r="A104" t="s">
        <v>82</v>
      </c>
      <c r="B104" s="19">
        <v>8438</v>
      </c>
      <c r="C104" s="37">
        <v>397</v>
      </c>
      <c r="D104" s="19">
        <f aca="true" t="shared" si="40" ref="D104:D113">B104*C104</f>
        <v>3349886</v>
      </c>
      <c r="E104" s="32">
        <f>E103+C104</f>
        <v>7827</v>
      </c>
      <c r="F104" s="32">
        <f>F103+D104</f>
        <v>65724736</v>
      </c>
      <c r="G104">
        <f aca="true" t="shared" si="41" ref="G104:G113">E104/$E$113</f>
        <v>0.2933328336393959</v>
      </c>
      <c r="H104">
        <f aca="true" t="shared" si="42" ref="H104:H113">F104/$F$113</f>
        <v>0.18244417775611108</v>
      </c>
      <c r="I104">
        <f>G104-G103</f>
        <v>0.014878386987969894</v>
      </c>
      <c r="J104">
        <f>H104+H103</f>
        <v>0.3555894638917719</v>
      </c>
      <c r="K104">
        <f aca="true" t="shared" si="43" ref="K104:K113">I104*J104</f>
        <v>0.005290597652626529</v>
      </c>
    </row>
    <row r="105" spans="1:11" ht="12.75">
      <c r="A105" s="46" t="s">
        <v>17</v>
      </c>
      <c r="B105" s="19">
        <v>9709</v>
      </c>
      <c r="C105" s="37">
        <v>658</v>
      </c>
      <c r="D105" s="19">
        <f t="shared" si="40"/>
        <v>6388522</v>
      </c>
      <c r="E105" s="32">
        <f aca="true" t="shared" si="44" ref="E105:E113">E104+C105</f>
        <v>8485</v>
      </c>
      <c r="F105" s="32">
        <f aca="true" t="shared" si="45" ref="F105:F113">F104+D105</f>
        <v>72113258</v>
      </c>
      <c r="G105">
        <f t="shared" si="41"/>
        <v>0.3179927294532099</v>
      </c>
      <c r="H105">
        <f t="shared" si="42"/>
        <v>0.20017796741130006</v>
      </c>
      <c r="I105">
        <f aca="true" t="shared" si="46" ref="I105:I113">G105-G104</f>
        <v>0.024659895813814003</v>
      </c>
      <c r="J105">
        <f aca="true" t="shared" si="47" ref="J105:J113">H105+H104</f>
        <v>0.3826221451674111</v>
      </c>
      <c r="K105">
        <f t="shared" si="43"/>
        <v>0.009435422235886375</v>
      </c>
    </row>
    <row r="106" spans="1:11" ht="12.75">
      <c r="A106" t="s">
        <v>77</v>
      </c>
      <c r="B106" s="19">
        <v>9959</v>
      </c>
      <c r="C106" s="37">
        <v>338</v>
      </c>
      <c r="D106" s="19">
        <f t="shared" si="40"/>
        <v>3366142</v>
      </c>
      <c r="E106" s="32">
        <f t="shared" si="44"/>
        <v>8823</v>
      </c>
      <c r="F106" s="32">
        <f t="shared" si="45"/>
        <v>75479400</v>
      </c>
      <c r="G106">
        <f t="shared" si="41"/>
        <v>0.33065997076790465</v>
      </c>
      <c r="H106">
        <f t="shared" si="42"/>
        <v>0.2095219837859008</v>
      </c>
      <c r="I106">
        <f t="shared" si="46"/>
        <v>0.012667241314694766</v>
      </c>
      <c r="J106">
        <f t="shared" si="47"/>
        <v>0.4096999511972009</v>
      </c>
      <c r="K106">
        <f t="shared" si="43"/>
        <v>0.005189768148433613</v>
      </c>
    </row>
    <row r="107" spans="1:11" ht="12.75">
      <c r="A107" s="12" t="s">
        <v>73</v>
      </c>
      <c r="B107" s="19">
        <v>10352</v>
      </c>
      <c r="C107" s="37">
        <v>4713</v>
      </c>
      <c r="D107" s="19">
        <f t="shared" si="40"/>
        <v>48788976</v>
      </c>
      <c r="E107" s="32">
        <f t="shared" si="44"/>
        <v>13536</v>
      </c>
      <c r="F107" s="32">
        <f t="shared" si="45"/>
        <v>124268376</v>
      </c>
      <c r="G107">
        <f t="shared" si="41"/>
        <v>0.507289285312746</v>
      </c>
      <c r="H107">
        <f t="shared" si="42"/>
        <v>0.3449544731591961</v>
      </c>
      <c r="I107">
        <f t="shared" si="46"/>
        <v>0.17662931454484132</v>
      </c>
      <c r="J107">
        <f t="shared" si="47"/>
        <v>0.5544764569450968</v>
      </c>
      <c r="K107">
        <f t="shared" si="43"/>
        <v>0.09793679652146467</v>
      </c>
    </row>
    <row r="108" spans="1:11" ht="12.75">
      <c r="A108" s="46" t="s">
        <v>58</v>
      </c>
      <c r="B108" s="19">
        <v>10924</v>
      </c>
      <c r="C108" s="37">
        <v>624</v>
      </c>
      <c r="D108" s="19">
        <f t="shared" si="40"/>
        <v>6816576</v>
      </c>
      <c r="E108" s="32">
        <f t="shared" si="44"/>
        <v>14160</v>
      </c>
      <c r="F108" s="32">
        <f t="shared" si="45"/>
        <v>131084952</v>
      </c>
      <c r="G108">
        <f t="shared" si="41"/>
        <v>0.5306749615860286</v>
      </c>
      <c r="H108">
        <f t="shared" si="42"/>
        <v>0.3638764906387648</v>
      </c>
      <c r="I108">
        <f t="shared" si="46"/>
        <v>0.023385676273282585</v>
      </c>
      <c r="J108">
        <f t="shared" si="47"/>
        <v>0.7088309637979608</v>
      </c>
      <c r="K108">
        <f t="shared" si="43"/>
        <v>0.016576491451858</v>
      </c>
    </row>
    <row r="109" spans="1:11" ht="12.75">
      <c r="A109" s="46" t="s">
        <v>87</v>
      </c>
      <c r="B109" s="19">
        <v>15998</v>
      </c>
      <c r="C109" s="37">
        <v>10247</v>
      </c>
      <c r="D109" s="19">
        <f t="shared" si="40"/>
        <v>163931506</v>
      </c>
      <c r="E109" s="32">
        <f t="shared" si="44"/>
        <v>24407</v>
      </c>
      <c r="F109" s="32">
        <f t="shared" si="45"/>
        <v>295016458</v>
      </c>
      <c r="G109">
        <f t="shared" si="41"/>
        <v>0.9147022448750141</v>
      </c>
      <c r="H109">
        <f t="shared" si="42"/>
        <v>0.8189311723417235</v>
      </c>
      <c r="I109">
        <f t="shared" si="46"/>
        <v>0.3840272832889855</v>
      </c>
      <c r="J109">
        <f t="shared" si="47"/>
        <v>1.1828076629804882</v>
      </c>
      <c r="K109">
        <f t="shared" si="43"/>
        <v>0.45423041346779086</v>
      </c>
    </row>
    <row r="110" spans="1:11" ht="12.75">
      <c r="A110" t="s">
        <v>6</v>
      </c>
      <c r="B110" s="19">
        <v>16603</v>
      </c>
      <c r="C110" s="37">
        <v>374</v>
      </c>
      <c r="D110" s="19">
        <f t="shared" si="40"/>
        <v>6209522</v>
      </c>
      <c r="E110" s="32">
        <f t="shared" si="44"/>
        <v>24781</v>
      </c>
      <c r="F110" s="32">
        <f t="shared" si="45"/>
        <v>301225980</v>
      </c>
      <c r="G110">
        <f t="shared" si="41"/>
        <v>0.9287186598208598</v>
      </c>
      <c r="H110">
        <f t="shared" si="42"/>
        <v>0.8361680789387844</v>
      </c>
      <c r="I110">
        <f t="shared" si="46"/>
        <v>0.014016414945845712</v>
      </c>
      <c r="J110">
        <f t="shared" si="47"/>
        <v>1.6550992512805078</v>
      </c>
      <c r="K110">
        <f t="shared" si="43"/>
        <v>0.023198557882506157</v>
      </c>
    </row>
    <row r="111" spans="1:11" ht="12.75">
      <c r="A111" s="46" t="s">
        <v>41</v>
      </c>
      <c r="B111" s="19">
        <v>29919</v>
      </c>
      <c r="C111" s="37">
        <v>788</v>
      </c>
      <c r="D111" s="19">
        <f t="shared" si="40"/>
        <v>23576172</v>
      </c>
      <c r="E111" s="32">
        <f t="shared" si="44"/>
        <v>25569</v>
      </c>
      <c r="F111" s="32">
        <f t="shared" si="45"/>
        <v>324802152</v>
      </c>
      <c r="G111">
        <f t="shared" si="41"/>
        <v>0.958250571524941</v>
      </c>
      <c r="H111">
        <f t="shared" si="42"/>
        <v>0.9016127741472466</v>
      </c>
      <c r="I111">
        <f t="shared" si="46"/>
        <v>0.029531911704081204</v>
      </c>
      <c r="J111">
        <f t="shared" si="47"/>
        <v>1.737780853086031</v>
      </c>
      <c r="K111">
        <f t="shared" si="43"/>
        <v>0.05131999071437958</v>
      </c>
    </row>
    <row r="112" spans="1:11" ht="12.75">
      <c r="A112" s="46" t="s">
        <v>52</v>
      </c>
      <c r="B112" s="19">
        <v>31554</v>
      </c>
      <c r="C112" s="37">
        <v>136</v>
      </c>
      <c r="D112" s="19">
        <f t="shared" si="40"/>
        <v>4291344</v>
      </c>
      <c r="E112" s="32">
        <f t="shared" si="44"/>
        <v>25705</v>
      </c>
      <c r="F112" s="32">
        <f t="shared" si="45"/>
        <v>329093496</v>
      </c>
      <c r="G112">
        <f t="shared" si="41"/>
        <v>0.9633474496870666</v>
      </c>
      <c r="H112">
        <f t="shared" si="42"/>
        <v>0.9135250430310444</v>
      </c>
      <c r="I112">
        <f t="shared" si="46"/>
        <v>0.005096878162125673</v>
      </c>
      <c r="J112">
        <f t="shared" si="47"/>
        <v>1.815137817178291</v>
      </c>
      <c r="K112">
        <f t="shared" si="43"/>
        <v>0.009251536301624494</v>
      </c>
    </row>
    <row r="113" spans="1:11" ht="12.75">
      <c r="A113" s="46" t="s">
        <v>26</v>
      </c>
      <c r="B113" s="19">
        <v>31853</v>
      </c>
      <c r="C113" s="37">
        <v>978</v>
      </c>
      <c r="D113" s="19">
        <f t="shared" si="40"/>
        <v>31152234</v>
      </c>
      <c r="E113" s="32">
        <f t="shared" si="44"/>
        <v>26683</v>
      </c>
      <c r="F113" s="32">
        <f t="shared" si="45"/>
        <v>360245730</v>
      </c>
      <c r="G113">
        <f t="shared" si="41"/>
        <v>1</v>
      </c>
      <c r="H113">
        <f t="shared" si="42"/>
        <v>1</v>
      </c>
      <c r="I113">
        <f t="shared" si="46"/>
        <v>0.03665255031293335</v>
      </c>
      <c r="J113">
        <f t="shared" si="47"/>
        <v>1.9135250430310444</v>
      </c>
      <c r="K113">
        <f t="shared" si="43"/>
        <v>0.07013557291475331</v>
      </c>
    </row>
    <row r="114" spans="1:11" ht="12.75">
      <c r="A114" s="46"/>
      <c r="B114" s="19"/>
      <c r="C114" s="37"/>
      <c r="D114" s="19"/>
      <c r="E114" s="32"/>
      <c r="F114" s="32"/>
      <c r="K114">
        <f>SUM(K103:K113)</f>
        <v>0.7907782221325317</v>
      </c>
    </row>
    <row r="115" spans="1:13" ht="12.75">
      <c r="A115" t="s">
        <v>136</v>
      </c>
      <c r="B115" s="32"/>
      <c r="C115" s="37"/>
      <c r="D115" s="19"/>
      <c r="E115" s="32"/>
      <c r="L115" s="76" t="s">
        <v>198</v>
      </c>
      <c r="M115" s="76">
        <f>1-K114</f>
        <v>0.20922177786746832</v>
      </c>
    </row>
    <row r="116" spans="1:4" ht="12.75">
      <c r="A116" s="1"/>
      <c r="C116" s="1"/>
      <c r="D116" s="19">
        <f>C116*B116</f>
        <v>0</v>
      </c>
    </row>
    <row r="117" spans="1:10" ht="15">
      <c r="A117" s="11" t="s">
        <v>150</v>
      </c>
      <c r="B117" s="17" t="s">
        <v>137</v>
      </c>
      <c r="C117" s="74" t="s">
        <v>139</v>
      </c>
      <c r="D117" s="17" t="s">
        <v>181</v>
      </c>
      <c r="E117" s="73" t="s">
        <v>196</v>
      </c>
      <c r="F117" s="73" t="s">
        <v>197</v>
      </c>
      <c r="G117" t="s">
        <v>194</v>
      </c>
      <c r="H117" t="s">
        <v>195</v>
      </c>
      <c r="I117" t="s">
        <v>169</v>
      </c>
      <c r="J117" t="s">
        <v>170</v>
      </c>
    </row>
    <row r="118" spans="1:11" ht="12.75">
      <c r="A118" s="46" t="s">
        <v>78</v>
      </c>
      <c r="B118" s="19">
        <v>6138</v>
      </c>
      <c r="C118" s="37">
        <v>473</v>
      </c>
      <c r="D118" s="19">
        <f aca="true" t="shared" si="48" ref="D118:D132">C118*B118</f>
        <v>2903274</v>
      </c>
      <c r="E118" s="32">
        <f>C118</f>
        <v>473</v>
      </c>
      <c r="F118" s="32">
        <f>D118</f>
        <v>2903274</v>
      </c>
      <c r="G118">
        <f>E118/$E$132</f>
        <v>0.011880541531660512</v>
      </c>
      <c r="H118">
        <f>F118/$F$132</f>
        <v>0.005701044303095584</v>
      </c>
      <c r="I118">
        <f>G118</f>
        <v>0.011880541531660512</v>
      </c>
      <c r="J118">
        <f>H118</f>
        <v>0.005701044303095584</v>
      </c>
      <c r="K118">
        <f>I118*J118</f>
        <v>6.773149361676364E-05</v>
      </c>
    </row>
    <row r="119" spans="1:11" ht="12.75">
      <c r="A119" s="46" t="s">
        <v>146</v>
      </c>
      <c r="B119" s="19">
        <v>6501</v>
      </c>
      <c r="C119" s="37">
        <v>316</v>
      </c>
      <c r="D119" s="19">
        <f t="shared" si="48"/>
        <v>2054316</v>
      </c>
      <c r="E119" s="32">
        <f>E118+C119</f>
        <v>789</v>
      </c>
      <c r="F119" s="32">
        <f>F118+D119</f>
        <v>4957590</v>
      </c>
      <c r="G119">
        <f aca="true" t="shared" si="49" ref="G119:G132">E119/$E$132</f>
        <v>0.019817647502072187</v>
      </c>
      <c r="H119">
        <f aca="true" t="shared" si="50" ref="H119:H132">F119/$F$132</f>
        <v>0.009735023365546495</v>
      </c>
      <c r="I119">
        <f>G119-G118</f>
        <v>0.007937105970411674</v>
      </c>
      <c r="J119">
        <f>H119+H118</f>
        <v>0.015436067668642079</v>
      </c>
      <c r="K119">
        <f aca="true" t="shared" si="51" ref="K119:K132">I119*J119</f>
        <v>0.00012251770485245767</v>
      </c>
    </row>
    <row r="120" spans="1:11" ht="12.75">
      <c r="A120" t="s">
        <v>12</v>
      </c>
      <c r="B120" s="19">
        <v>6728</v>
      </c>
      <c r="C120" s="37">
        <v>471</v>
      </c>
      <c r="D120" s="19">
        <f t="shared" si="48"/>
        <v>3168888</v>
      </c>
      <c r="E120" s="32">
        <f aca="true" t="shared" si="52" ref="E120:E132">E119+C120</f>
        <v>1260</v>
      </c>
      <c r="F120" s="32">
        <f aca="true" t="shared" si="53" ref="F120:F132">F119+D120</f>
        <v>8126478</v>
      </c>
      <c r="G120">
        <f t="shared" si="49"/>
        <v>0.0316479541858187</v>
      </c>
      <c r="H120">
        <f t="shared" si="50"/>
        <v>0.01595764337300978</v>
      </c>
      <c r="I120">
        <f aca="true" t="shared" si="54" ref="I120:I132">G120-G119</f>
        <v>0.011830306683746513</v>
      </c>
      <c r="J120">
        <f aca="true" t="shared" si="55" ref="J120:J132">H120+H119</f>
        <v>0.025692666738556275</v>
      </c>
      <c r="K120">
        <f t="shared" si="51"/>
        <v>0.000303952127040414</v>
      </c>
    </row>
    <row r="121" spans="1:11" ht="12.75">
      <c r="A121" s="46" t="s">
        <v>69</v>
      </c>
      <c r="B121" s="19">
        <v>7544</v>
      </c>
      <c r="C121" s="37">
        <v>829</v>
      </c>
      <c r="D121" s="19">
        <f t="shared" si="48"/>
        <v>6253976</v>
      </c>
      <c r="E121" s="32">
        <f t="shared" si="52"/>
        <v>2089</v>
      </c>
      <c r="F121" s="32">
        <f t="shared" si="53"/>
        <v>14380454</v>
      </c>
      <c r="G121">
        <f t="shared" si="49"/>
        <v>0.05247029864617085</v>
      </c>
      <c r="H121">
        <f t="shared" si="50"/>
        <v>0.028238328642983094</v>
      </c>
      <c r="I121">
        <f t="shared" si="54"/>
        <v>0.020822344460352152</v>
      </c>
      <c r="J121">
        <f t="shared" si="55"/>
        <v>0.044195972015992874</v>
      </c>
      <c r="K121">
        <f t="shared" si="51"/>
        <v>0.0009202637530770879</v>
      </c>
    </row>
    <row r="122" spans="1:11" ht="12.75">
      <c r="A122" s="12" t="s">
        <v>151</v>
      </c>
      <c r="B122" s="19">
        <v>8577</v>
      </c>
      <c r="C122" s="37">
        <v>9460</v>
      </c>
      <c r="D122" s="19">
        <f t="shared" si="48"/>
        <v>81138420</v>
      </c>
      <c r="E122" s="32">
        <f t="shared" si="52"/>
        <v>11549</v>
      </c>
      <c r="F122" s="32">
        <f t="shared" si="53"/>
        <v>95518874</v>
      </c>
      <c r="G122">
        <f t="shared" si="49"/>
        <v>0.2900811292793811</v>
      </c>
      <c r="H122">
        <f t="shared" si="50"/>
        <v>0.18756663423975997</v>
      </c>
      <c r="I122">
        <f t="shared" si="54"/>
        <v>0.23761083063321026</v>
      </c>
      <c r="J122">
        <f t="shared" si="55"/>
        <v>0.21580496288274306</v>
      </c>
      <c r="K122">
        <f t="shared" si="51"/>
        <v>0.05127759648533769</v>
      </c>
    </row>
    <row r="123" spans="1:11" ht="12.75">
      <c r="A123" s="46" t="s">
        <v>21</v>
      </c>
      <c r="B123" s="19">
        <v>8637</v>
      </c>
      <c r="C123" s="37">
        <v>1047</v>
      </c>
      <c r="D123" s="19">
        <f t="shared" si="48"/>
        <v>9042939</v>
      </c>
      <c r="E123" s="32">
        <f t="shared" si="52"/>
        <v>12596</v>
      </c>
      <c r="F123" s="32">
        <f t="shared" si="53"/>
        <v>104561813</v>
      </c>
      <c r="G123">
        <f t="shared" si="49"/>
        <v>0.31637907216235905</v>
      </c>
      <c r="H123">
        <f t="shared" si="50"/>
        <v>0.2053238958241612</v>
      </c>
      <c r="I123">
        <f t="shared" si="54"/>
        <v>0.02629794288297793</v>
      </c>
      <c r="J123">
        <f t="shared" si="55"/>
        <v>0.39289053006392116</v>
      </c>
      <c r="K123">
        <f t="shared" si="51"/>
        <v>0.010332212718883923</v>
      </c>
    </row>
    <row r="124" spans="1:11" ht="12.75">
      <c r="A124" t="s">
        <v>74</v>
      </c>
      <c r="B124" s="19">
        <v>8785</v>
      </c>
      <c r="C124" s="37">
        <v>580</v>
      </c>
      <c r="D124" s="19">
        <f t="shared" si="48"/>
        <v>5095300</v>
      </c>
      <c r="E124" s="32">
        <f t="shared" si="52"/>
        <v>13176</v>
      </c>
      <c r="F124" s="32">
        <f t="shared" si="53"/>
        <v>109657113</v>
      </c>
      <c r="G124">
        <f t="shared" si="49"/>
        <v>0.3309471780574184</v>
      </c>
      <c r="H124">
        <f t="shared" si="50"/>
        <v>0.2153293348690336</v>
      </c>
      <c r="I124">
        <f t="shared" si="54"/>
        <v>0.014568105895059358</v>
      </c>
      <c r="J124">
        <f t="shared" si="55"/>
        <v>0.4206532306931948</v>
      </c>
      <c r="K124">
        <f t="shared" si="51"/>
        <v>0.006128120809837295</v>
      </c>
    </row>
    <row r="125" spans="1:11" ht="12.75">
      <c r="A125" s="46" t="s">
        <v>46</v>
      </c>
      <c r="B125" s="19">
        <v>8839</v>
      </c>
      <c r="C125" s="37">
        <v>987</v>
      </c>
      <c r="D125" s="19">
        <f t="shared" si="48"/>
        <v>8724093</v>
      </c>
      <c r="E125" s="32">
        <f t="shared" si="52"/>
        <v>14163</v>
      </c>
      <c r="F125" s="32">
        <f t="shared" si="53"/>
        <v>118381206</v>
      </c>
      <c r="G125">
        <f t="shared" si="49"/>
        <v>0.3557380755029764</v>
      </c>
      <c r="H125">
        <f t="shared" si="50"/>
        <v>0.23246049117647344</v>
      </c>
      <c r="I125">
        <f t="shared" si="54"/>
        <v>0.024790897445558013</v>
      </c>
      <c r="J125">
        <f t="shared" si="55"/>
        <v>0.44778982604550704</v>
      </c>
      <c r="K125">
        <f t="shared" si="51"/>
        <v>0.011101111654658428</v>
      </c>
    </row>
    <row r="126" spans="1:11" ht="12.75">
      <c r="A126" s="46" t="s">
        <v>65</v>
      </c>
      <c r="B126" s="19">
        <v>8893</v>
      </c>
      <c r="C126" s="37">
        <v>937</v>
      </c>
      <c r="D126" s="19">
        <f t="shared" si="48"/>
        <v>8332741</v>
      </c>
      <c r="E126" s="32">
        <f t="shared" si="52"/>
        <v>15100</v>
      </c>
      <c r="F126" s="32">
        <f t="shared" si="53"/>
        <v>126713947</v>
      </c>
      <c r="G126">
        <f t="shared" si="49"/>
        <v>0.37927310175068446</v>
      </c>
      <c r="H126">
        <f t="shared" si="50"/>
        <v>0.24882316504301893</v>
      </c>
      <c r="I126">
        <f t="shared" si="54"/>
        <v>0.023535026247708035</v>
      </c>
      <c r="J126">
        <f t="shared" si="55"/>
        <v>0.4812836562194924</v>
      </c>
      <c r="K126">
        <f t="shared" si="51"/>
        <v>0.011327023481718643</v>
      </c>
    </row>
    <row r="127" spans="1:11" ht="12.75">
      <c r="A127" s="46" t="s">
        <v>91</v>
      </c>
      <c r="B127" s="19">
        <v>11777</v>
      </c>
      <c r="C127" s="37">
        <v>3117</v>
      </c>
      <c r="D127" s="19">
        <f t="shared" si="48"/>
        <v>36708909</v>
      </c>
      <c r="E127" s="32">
        <f t="shared" si="52"/>
        <v>18217</v>
      </c>
      <c r="F127" s="32">
        <f t="shared" si="53"/>
        <v>163422856</v>
      </c>
      <c r="G127">
        <f t="shared" si="49"/>
        <v>0.45756411222465027</v>
      </c>
      <c r="H127">
        <f t="shared" si="50"/>
        <v>0.320906997477472</v>
      </c>
      <c r="I127">
        <f t="shared" si="54"/>
        <v>0.0782910104739658</v>
      </c>
      <c r="J127">
        <f t="shared" si="55"/>
        <v>0.5697301625204909</v>
      </c>
      <c r="K127">
        <f t="shared" si="51"/>
        <v>0.04460475012122599</v>
      </c>
    </row>
    <row r="128" spans="1:11" ht="12.75">
      <c r="A128" s="46" t="s">
        <v>54</v>
      </c>
      <c r="B128" s="19">
        <v>11911</v>
      </c>
      <c r="C128" s="37">
        <v>3523</v>
      </c>
      <c r="D128" s="19">
        <f t="shared" si="48"/>
        <v>41962453</v>
      </c>
      <c r="E128" s="32">
        <f t="shared" si="52"/>
        <v>21740</v>
      </c>
      <c r="F128" s="32">
        <f t="shared" si="53"/>
        <v>205385309</v>
      </c>
      <c r="G128">
        <f t="shared" si="49"/>
        <v>0.5460527968251576</v>
      </c>
      <c r="H128">
        <f t="shared" si="50"/>
        <v>0.40330700643961825</v>
      </c>
      <c r="I128">
        <f t="shared" si="54"/>
        <v>0.08848868460050735</v>
      </c>
      <c r="J128">
        <f t="shared" si="55"/>
        <v>0.7242140039170902</v>
      </c>
      <c r="K128">
        <f t="shared" si="51"/>
        <v>0.06408474457588999</v>
      </c>
    </row>
    <row r="129" spans="1:11" ht="12.75">
      <c r="A129" s="46" t="s">
        <v>18</v>
      </c>
      <c r="B129" s="19">
        <v>12265</v>
      </c>
      <c r="C129" s="37">
        <v>1389</v>
      </c>
      <c r="D129" s="19">
        <f t="shared" si="48"/>
        <v>17036085</v>
      </c>
      <c r="E129" s="32">
        <f t="shared" si="52"/>
        <v>23129</v>
      </c>
      <c r="F129" s="32">
        <f t="shared" si="53"/>
        <v>222421394</v>
      </c>
      <c r="G129">
        <f t="shared" si="49"/>
        <v>0.5809408987014292</v>
      </c>
      <c r="H129">
        <f t="shared" si="50"/>
        <v>0.4367600926231139</v>
      </c>
      <c r="I129">
        <f t="shared" si="54"/>
        <v>0.03488810187627156</v>
      </c>
      <c r="J129">
        <f t="shared" si="55"/>
        <v>0.8400670990627321</v>
      </c>
      <c r="K129">
        <f t="shared" si="51"/>
        <v>0.029308346535004512</v>
      </c>
    </row>
    <row r="130" spans="1:11" ht="12.75">
      <c r="A130" s="46" t="s">
        <v>48</v>
      </c>
      <c r="B130" s="19">
        <v>13849</v>
      </c>
      <c r="C130" s="37">
        <v>1090</v>
      </c>
      <c r="D130" s="19">
        <f t="shared" si="48"/>
        <v>15095410</v>
      </c>
      <c r="E130" s="32">
        <f t="shared" si="52"/>
        <v>24219</v>
      </c>
      <c r="F130" s="32">
        <f t="shared" si="53"/>
        <v>237516804</v>
      </c>
      <c r="G130">
        <f t="shared" si="49"/>
        <v>0.608318890814558</v>
      </c>
      <c r="H130">
        <f t="shared" si="50"/>
        <v>0.4664023520803308</v>
      </c>
      <c r="I130">
        <f t="shared" si="54"/>
        <v>0.027377992113128857</v>
      </c>
      <c r="J130">
        <f t="shared" si="55"/>
        <v>0.9031624447034448</v>
      </c>
      <c r="K130">
        <f t="shared" si="51"/>
        <v>0.02472677428796509</v>
      </c>
    </row>
    <row r="131" spans="1:11" ht="12.75">
      <c r="A131" s="46" t="s">
        <v>81</v>
      </c>
      <c r="B131" s="19">
        <v>16652</v>
      </c>
      <c r="C131" s="37">
        <v>12807</v>
      </c>
      <c r="D131" s="19">
        <f t="shared" si="48"/>
        <v>213262164</v>
      </c>
      <c r="E131" s="32">
        <f t="shared" si="52"/>
        <v>37026</v>
      </c>
      <c r="F131" s="32">
        <f t="shared" si="53"/>
        <v>450778968</v>
      </c>
      <c r="G131">
        <f t="shared" si="49"/>
        <v>0.9299977394318438</v>
      </c>
      <c r="H131">
        <f t="shared" si="50"/>
        <v>0.8851768270827027</v>
      </c>
      <c r="I131">
        <f t="shared" si="54"/>
        <v>0.3216788486172858</v>
      </c>
      <c r="J131">
        <f t="shared" si="55"/>
        <v>1.3515791791630336</v>
      </c>
      <c r="K131">
        <f t="shared" si="51"/>
        <v>0.4347744341682609</v>
      </c>
    </row>
    <row r="132" spans="1:11" ht="12.75">
      <c r="A132" s="46" t="s">
        <v>102</v>
      </c>
      <c r="B132" s="19">
        <v>20981</v>
      </c>
      <c r="C132" s="37">
        <v>2787</v>
      </c>
      <c r="D132" s="19">
        <f t="shared" si="48"/>
        <v>58474047</v>
      </c>
      <c r="E132" s="32">
        <f t="shared" si="52"/>
        <v>39813</v>
      </c>
      <c r="F132" s="32">
        <f t="shared" si="53"/>
        <v>509253015</v>
      </c>
      <c r="G132">
        <f t="shared" si="49"/>
        <v>1</v>
      </c>
      <c r="H132">
        <f t="shared" si="50"/>
        <v>1</v>
      </c>
      <c r="I132">
        <f t="shared" si="54"/>
        <v>0.07000226056815617</v>
      </c>
      <c r="J132">
        <f t="shared" si="55"/>
        <v>1.8851768270827027</v>
      </c>
      <c r="K132">
        <f t="shared" si="51"/>
        <v>0.13196663946649326</v>
      </c>
    </row>
    <row r="133" spans="1:13" ht="12.75">
      <c r="A133" s="1"/>
      <c r="B133" s="32"/>
      <c r="C133" s="37"/>
      <c r="D133" s="19">
        <f>SUM(D118:D132)</f>
        <v>509253015</v>
      </c>
      <c r="E133" s="32"/>
      <c r="K133">
        <f>SUM(K118:K132)</f>
        <v>0.8210462193838625</v>
      </c>
      <c r="L133" s="76" t="s">
        <v>198</v>
      </c>
      <c r="M133" s="76">
        <f>1-K133</f>
        <v>0.17895378061613754</v>
      </c>
    </row>
    <row r="134" ht="12.75">
      <c r="C134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E1">
      <selection activeCell="A2" sqref="A2:D134"/>
    </sheetView>
  </sheetViews>
  <sheetFormatPr defaultColWidth="11.421875" defaultRowHeight="12.75"/>
  <cols>
    <col min="1" max="1" width="26.57421875" style="0" bestFit="1" customWidth="1"/>
    <col min="2" max="2" width="9.140625" style="0" bestFit="1" customWidth="1"/>
    <col min="3" max="3" width="15.28125" style="0" bestFit="1" customWidth="1"/>
    <col min="4" max="4" width="19.421875" style="0" bestFit="1" customWidth="1"/>
    <col min="5" max="5" width="14.140625" style="0" bestFit="1" customWidth="1"/>
    <col min="6" max="6" width="14.8515625" style="0" bestFit="1" customWidth="1"/>
    <col min="11" max="11" width="12.421875" style="0" bestFit="1" customWidth="1"/>
  </cols>
  <sheetData>
    <row r="1" ht="12.75">
      <c r="A1" s="8"/>
    </row>
    <row r="2" spans="1:10" ht="15">
      <c r="A2" s="11" t="s">
        <v>113</v>
      </c>
      <c r="B2" s="17" t="s">
        <v>199</v>
      </c>
      <c r="C2" s="74" t="s">
        <v>138</v>
      </c>
      <c r="D2" s="17" t="s">
        <v>200</v>
      </c>
      <c r="E2" s="73" t="s">
        <v>196</v>
      </c>
      <c r="F2" s="73" t="s">
        <v>197</v>
      </c>
      <c r="G2" s="73" t="s">
        <v>194</v>
      </c>
      <c r="H2" s="73" t="s">
        <v>195</v>
      </c>
      <c r="I2" s="73" t="s">
        <v>169</v>
      </c>
      <c r="J2" s="73" t="s">
        <v>170</v>
      </c>
    </row>
    <row r="3" spans="1:11" ht="12.75">
      <c r="A3" s="46" t="s">
        <v>100</v>
      </c>
      <c r="B3" s="19">
        <v>13620</v>
      </c>
      <c r="C3" s="37">
        <v>167</v>
      </c>
      <c r="D3" s="19">
        <f aca="true" t="shared" si="0" ref="D3:D16">C3*B3</f>
        <v>2274540</v>
      </c>
      <c r="E3" s="32">
        <f>C3</f>
        <v>167</v>
      </c>
      <c r="F3" s="32">
        <f>D3</f>
        <v>2274540</v>
      </c>
      <c r="G3">
        <f>E3/$E$16</f>
        <v>0.007160620872995455</v>
      </c>
      <c r="H3">
        <f>F3/$F$16</f>
        <v>0.0028700563061201598</v>
      </c>
      <c r="I3">
        <f>G3</f>
        <v>0.007160620872995455</v>
      </c>
      <c r="J3">
        <f>H3</f>
        <v>0.0028700563061201598</v>
      </c>
      <c r="K3">
        <f>I3*J3</f>
        <v>2.055138509227625E-05</v>
      </c>
    </row>
    <row r="4" spans="1:11" ht="12.75">
      <c r="A4" s="46" t="s">
        <v>8</v>
      </c>
      <c r="B4" s="19">
        <v>13703</v>
      </c>
      <c r="C4" s="37">
        <v>325</v>
      </c>
      <c r="D4" s="19">
        <f t="shared" si="0"/>
        <v>4453475</v>
      </c>
      <c r="E4" s="32">
        <f>E3+C4</f>
        <v>492</v>
      </c>
      <c r="F4" s="32">
        <f>F3+D4</f>
        <v>6728015</v>
      </c>
      <c r="G4">
        <f aca="true" t="shared" si="1" ref="G4:G16">E4/$E$16</f>
        <v>0.021095960895292</v>
      </c>
      <c r="H4">
        <f aca="true" t="shared" si="2" ref="H4:H16">F4/$F$16</f>
        <v>0.008489532775163781</v>
      </c>
      <c r="I4">
        <f>G4-G3</f>
        <v>0.013935340022296546</v>
      </c>
      <c r="J4">
        <f>H4+H3</f>
        <v>0.011359589081283941</v>
      </c>
      <c r="K4">
        <f aca="true" t="shared" si="3" ref="K4:K16">I4*J4</f>
        <v>0.00015829973636125895</v>
      </c>
    </row>
    <row r="5" spans="1:11" ht="12.75">
      <c r="A5" t="s">
        <v>114</v>
      </c>
      <c r="B5" s="19">
        <v>16367</v>
      </c>
      <c r="C5" s="37">
        <v>4258</v>
      </c>
      <c r="D5" s="19">
        <f t="shared" si="0"/>
        <v>69690686</v>
      </c>
      <c r="E5" s="32">
        <f aca="true" t="shared" si="4" ref="E5:E16">E4+C5</f>
        <v>4750</v>
      </c>
      <c r="F5" s="32">
        <f aca="true" t="shared" si="5" ref="F5:F16">F4+D5</f>
        <v>76418701</v>
      </c>
      <c r="G5">
        <f t="shared" si="1"/>
        <v>0.20367035417202642</v>
      </c>
      <c r="H5">
        <f t="shared" si="2"/>
        <v>0.0964265190810278</v>
      </c>
      <c r="I5">
        <f aca="true" t="shared" si="6" ref="I5:I16">G5-G4</f>
        <v>0.18257439327673441</v>
      </c>
      <c r="J5">
        <f aca="true" t="shared" si="7" ref="J5:J16">H5+H4</f>
        <v>0.10491605185619157</v>
      </c>
      <c r="K5">
        <f t="shared" si="3"/>
        <v>0.01915498451263458</v>
      </c>
    </row>
    <row r="6" spans="1:11" ht="12.75">
      <c r="A6" s="46" t="s">
        <v>9</v>
      </c>
      <c r="B6" s="19">
        <v>18457</v>
      </c>
      <c r="C6" s="37">
        <v>1142</v>
      </c>
      <c r="D6" s="19">
        <f t="shared" si="0"/>
        <v>21077894</v>
      </c>
      <c r="E6" s="32">
        <f t="shared" si="4"/>
        <v>5892</v>
      </c>
      <c r="F6" s="32">
        <f t="shared" si="5"/>
        <v>97496595</v>
      </c>
      <c r="G6">
        <f t="shared" si="1"/>
        <v>0.2526369951119115</v>
      </c>
      <c r="H6">
        <f t="shared" si="2"/>
        <v>0.12302299247539865</v>
      </c>
      <c r="I6">
        <f t="shared" si="6"/>
        <v>0.04896664093988509</v>
      </c>
      <c r="J6">
        <f t="shared" si="7"/>
        <v>0.21944951155642645</v>
      </c>
      <c r="K6">
        <f t="shared" si="3"/>
        <v>0.010745705436816699</v>
      </c>
    </row>
    <row r="7" spans="1:11" ht="12.75">
      <c r="A7" t="s">
        <v>31</v>
      </c>
      <c r="B7" s="19">
        <v>18595</v>
      </c>
      <c r="C7" s="37">
        <v>1313</v>
      </c>
      <c r="D7" s="19">
        <f t="shared" si="0"/>
        <v>24415235</v>
      </c>
      <c r="E7" s="32">
        <f t="shared" si="4"/>
        <v>7205</v>
      </c>
      <c r="F7" s="32">
        <f t="shared" si="5"/>
        <v>121911830</v>
      </c>
      <c r="G7">
        <f t="shared" si="1"/>
        <v>0.30893576880198953</v>
      </c>
      <c r="H7">
        <f t="shared" si="2"/>
        <v>0.15383058397836435</v>
      </c>
      <c r="I7">
        <f t="shared" si="6"/>
        <v>0.05629877369007802</v>
      </c>
      <c r="J7">
        <f t="shared" si="7"/>
        <v>0.276853576453763</v>
      </c>
      <c r="K7">
        <f t="shared" si="3"/>
        <v>0.015586516846059117</v>
      </c>
    </row>
    <row r="8" spans="1:11" ht="12.75">
      <c r="A8" s="46" t="s">
        <v>110</v>
      </c>
      <c r="B8" s="19">
        <v>19016</v>
      </c>
      <c r="C8" s="37">
        <v>1060</v>
      </c>
      <c r="D8" s="19">
        <f t="shared" si="0"/>
        <v>20156960</v>
      </c>
      <c r="E8" s="32">
        <f t="shared" si="4"/>
        <v>8265</v>
      </c>
      <c r="F8" s="32">
        <f t="shared" si="5"/>
        <v>142068790</v>
      </c>
      <c r="G8">
        <f t="shared" si="1"/>
        <v>0.35438641625932593</v>
      </c>
      <c r="H8">
        <f t="shared" si="2"/>
        <v>0.1792650059538899</v>
      </c>
      <c r="I8">
        <f t="shared" si="6"/>
        <v>0.0454506474573364</v>
      </c>
      <c r="J8">
        <f t="shared" si="7"/>
        <v>0.33309558993225424</v>
      </c>
      <c r="K8">
        <f t="shared" si="3"/>
        <v>0.01513941022760438</v>
      </c>
    </row>
    <row r="9" spans="1:11" ht="12.75">
      <c r="A9" s="46" t="s">
        <v>90</v>
      </c>
      <c r="B9" s="19">
        <v>20225</v>
      </c>
      <c r="C9" s="37">
        <v>1269</v>
      </c>
      <c r="D9" s="19">
        <f t="shared" si="0"/>
        <v>25665525</v>
      </c>
      <c r="E9" s="32">
        <f t="shared" si="4"/>
        <v>9534</v>
      </c>
      <c r="F9" s="32">
        <f t="shared" si="5"/>
        <v>167734315</v>
      </c>
      <c r="G9">
        <f t="shared" si="1"/>
        <v>0.40879855930023157</v>
      </c>
      <c r="H9">
        <f t="shared" si="2"/>
        <v>0.21165023631964938</v>
      </c>
      <c r="I9">
        <f t="shared" si="6"/>
        <v>0.054412143040905636</v>
      </c>
      <c r="J9">
        <f t="shared" si="7"/>
        <v>0.39091524227353924</v>
      </c>
      <c r="K9">
        <f t="shared" si="3"/>
        <v>0.0212705360794581</v>
      </c>
    </row>
    <row r="10" spans="1:11" ht="12.75">
      <c r="A10" s="46" t="s">
        <v>109</v>
      </c>
      <c r="B10" s="19">
        <v>20409</v>
      </c>
      <c r="C10" s="37">
        <v>1302</v>
      </c>
      <c r="D10" s="19">
        <f t="shared" si="0"/>
        <v>26572518</v>
      </c>
      <c r="E10" s="32">
        <f t="shared" si="4"/>
        <v>10836</v>
      </c>
      <c r="F10" s="32">
        <f t="shared" si="5"/>
        <v>194306833</v>
      </c>
      <c r="G10">
        <f t="shared" si="1"/>
        <v>0.46462567532801646</v>
      </c>
      <c r="H10">
        <f t="shared" si="2"/>
        <v>0.24517992709465947</v>
      </c>
      <c r="I10">
        <f t="shared" si="6"/>
        <v>0.055827116027784895</v>
      </c>
      <c r="J10">
        <f t="shared" si="7"/>
        <v>0.4568301634143088</v>
      </c>
      <c r="K10">
        <f t="shared" si="3"/>
        <v>0.025503510537922554</v>
      </c>
    </row>
    <row r="11" spans="1:11" ht="12.75">
      <c r="A11" s="46" t="s">
        <v>101</v>
      </c>
      <c r="B11" s="19">
        <v>29802</v>
      </c>
      <c r="C11" s="37">
        <v>4050</v>
      </c>
      <c r="D11" s="19">
        <f t="shared" si="0"/>
        <v>120698100</v>
      </c>
      <c r="E11" s="32">
        <f t="shared" si="4"/>
        <v>14886</v>
      </c>
      <c r="F11" s="32">
        <f t="shared" si="5"/>
        <v>315004933</v>
      </c>
      <c r="G11">
        <f t="shared" si="1"/>
        <v>0.6382814509904811</v>
      </c>
      <c r="H11">
        <f t="shared" si="2"/>
        <v>0.39747900428904676</v>
      </c>
      <c r="I11">
        <f t="shared" si="6"/>
        <v>0.1736557756624646</v>
      </c>
      <c r="J11">
        <f t="shared" si="7"/>
        <v>0.6426589313837062</v>
      </c>
      <c r="K11">
        <f t="shared" si="3"/>
        <v>0.11160143521584812</v>
      </c>
    </row>
    <row r="12" spans="1:11" ht="12.75">
      <c r="A12" t="s">
        <v>14</v>
      </c>
      <c r="B12" s="19">
        <v>36955</v>
      </c>
      <c r="C12" s="37">
        <v>760</v>
      </c>
      <c r="D12" s="19">
        <f t="shared" si="0"/>
        <v>28085800</v>
      </c>
      <c r="E12" s="32">
        <f t="shared" si="4"/>
        <v>15646</v>
      </c>
      <c r="F12" s="32">
        <f t="shared" si="5"/>
        <v>343090733</v>
      </c>
      <c r="G12">
        <f t="shared" si="1"/>
        <v>0.6708687076580053</v>
      </c>
      <c r="H12">
        <f t="shared" si="2"/>
        <v>0.4329181820579273</v>
      </c>
      <c r="I12">
        <f t="shared" si="6"/>
        <v>0.03258725666752427</v>
      </c>
      <c r="J12">
        <f t="shared" si="7"/>
        <v>0.8303971863469741</v>
      </c>
      <c r="K12">
        <f t="shared" si="3"/>
        <v>0.027060366247478825</v>
      </c>
    </row>
    <row r="13" spans="1:11" ht="12.75">
      <c r="A13" s="45" t="s">
        <v>57</v>
      </c>
      <c r="B13" s="19">
        <v>54603</v>
      </c>
      <c r="C13" s="37">
        <v>4239</v>
      </c>
      <c r="D13" s="19">
        <f t="shared" si="0"/>
        <v>231462117</v>
      </c>
      <c r="E13" s="32">
        <f t="shared" si="4"/>
        <v>19885</v>
      </c>
      <c r="F13" s="32">
        <f t="shared" si="5"/>
        <v>574552850</v>
      </c>
      <c r="G13">
        <f t="shared" si="1"/>
        <v>0.8526284195180516</v>
      </c>
      <c r="H13">
        <f t="shared" si="2"/>
        <v>0.7249813282429899</v>
      </c>
      <c r="I13">
        <f t="shared" si="6"/>
        <v>0.18175971186004625</v>
      </c>
      <c r="J13">
        <f t="shared" si="7"/>
        <v>1.157899510300917</v>
      </c>
      <c r="K13">
        <f t="shared" si="3"/>
        <v>0.21045948135518333</v>
      </c>
    </row>
    <row r="14" spans="1:11" ht="12.75">
      <c r="A14" s="46" t="s">
        <v>10</v>
      </c>
      <c r="B14" s="19">
        <v>60439</v>
      </c>
      <c r="C14" s="37">
        <v>920</v>
      </c>
      <c r="D14" s="19">
        <f t="shared" si="0"/>
        <v>55603880</v>
      </c>
      <c r="E14" s="32">
        <f t="shared" si="4"/>
        <v>20805</v>
      </c>
      <c r="F14" s="32">
        <f t="shared" si="5"/>
        <v>630156730</v>
      </c>
      <c r="G14">
        <f t="shared" si="1"/>
        <v>0.8920761512734757</v>
      </c>
      <c r="H14">
        <f t="shared" si="2"/>
        <v>0.7951433242680097</v>
      </c>
      <c r="I14">
        <f t="shared" si="6"/>
        <v>0.039447731755424154</v>
      </c>
      <c r="J14">
        <f t="shared" si="7"/>
        <v>1.5201246525109995</v>
      </c>
      <c r="K14">
        <f t="shared" si="3"/>
        <v>0.05996546952706126</v>
      </c>
    </row>
    <row r="15" spans="1:11" ht="12.75">
      <c r="A15" s="46" t="s">
        <v>88</v>
      </c>
      <c r="B15" s="19">
        <v>63882</v>
      </c>
      <c r="C15" s="37">
        <v>2405</v>
      </c>
      <c r="D15" s="19">
        <f t="shared" si="0"/>
        <v>153636210</v>
      </c>
      <c r="E15" s="32">
        <f t="shared" si="4"/>
        <v>23210</v>
      </c>
      <c r="F15" s="32">
        <f t="shared" si="5"/>
        <v>783792940</v>
      </c>
      <c r="G15">
        <f t="shared" si="1"/>
        <v>0.9951976674384702</v>
      </c>
      <c r="H15">
        <f t="shared" si="2"/>
        <v>0.9890043130212965</v>
      </c>
      <c r="I15">
        <f t="shared" si="6"/>
        <v>0.10312151616499443</v>
      </c>
      <c r="J15">
        <f t="shared" si="7"/>
        <v>1.7841476372893061</v>
      </c>
      <c r="K15">
        <f t="shared" si="3"/>
        <v>0.1839840094194658</v>
      </c>
    </row>
    <row r="16" spans="1:11" ht="12.75">
      <c r="A16" s="46" t="s">
        <v>7</v>
      </c>
      <c r="B16" s="19">
        <v>77805</v>
      </c>
      <c r="C16" s="38">
        <v>112</v>
      </c>
      <c r="D16" s="19">
        <f t="shared" si="0"/>
        <v>8714160</v>
      </c>
      <c r="E16" s="32">
        <f t="shared" si="4"/>
        <v>23322</v>
      </c>
      <c r="F16" s="32">
        <f t="shared" si="5"/>
        <v>792507100</v>
      </c>
      <c r="G16">
        <f t="shared" si="1"/>
        <v>1</v>
      </c>
      <c r="H16">
        <f t="shared" si="2"/>
        <v>1</v>
      </c>
      <c r="I16">
        <f t="shared" si="6"/>
        <v>0.004802332561529843</v>
      </c>
      <c r="J16">
        <f t="shared" si="7"/>
        <v>1.9890043130212964</v>
      </c>
      <c r="K16">
        <f t="shared" si="3"/>
        <v>0.009551860177445469</v>
      </c>
    </row>
    <row r="17" spans="1:13" ht="12.75">
      <c r="A17" s="1"/>
      <c r="B17" s="19"/>
      <c r="C17" s="37"/>
      <c r="D17" s="19"/>
      <c r="K17">
        <f>SUM(K3:K16)</f>
        <v>0.7102021367044318</v>
      </c>
      <c r="L17" s="81" t="s">
        <v>198</v>
      </c>
      <c r="M17" s="76">
        <f>1-K17</f>
        <v>0.2897978632955682</v>
      </c>
    </row>
    <row r="18" spans="1:4" ht="12.75">
      <c r="A18" s="1"/>
      <c r="C18" s="1"/>
      <c r="D18" s="19">
        <f>C18*B18</f>
        <v>0</v>
      </c>
    </row>
    <row r="19" spans="1:10" ht="15.75" thickBot="1">
      <c r="A19" s="11" t="s">
        <v>147</v>
      </c>
      <c r="B19" s="17" t="s">
        <v>199</v>
      </c>
      <c r="C19" s="74" t="s">
        <v>138</v>
      </c>
      <c r="D19" s="17" t="s">
        <v>200</v>
      </c>
      <c r="E19" s="73" t="s">
        <v>196</v>
      </c>
      <c r="F19" s="73" t="s">
        <v>197</v>
      </c>
      <c r="G19" s="73" t="s">
        <v>194</v>
      </c>
      <c r="H19" s="73" t="s">
        <v>195</v>
      </c>
      <c r="I19" s="73" t="s">
        <v>169</v>
      </c>
      <c r="J19" s="73" t="s">
        <v>170</v>
      </c>
    </row>
    <row r="20" spans="1:11" ht="15" thickBot="1">
      <c r="A20" s="13" t="s">
        <v>76</v>
      </c>
      <c r="B20" s="19">
        <v>13677</v>
      </c>
      <c r="C20" s="37">
        <v>390</v>
      </c>
      <c r="D20" s="19">
        <f aca="true" t="shared" si="8" ref="D20:D39">C20*B20</f>
        <v>5334030</v>
      </c>
      <c r="E20" s="32">
        <f>C20</f>
        <v>390</v>
      </c>
      <c r="F20" s="32">
        <f>D20</f>
        <v>5334030</v>
      </c>
      <c r="G20">
        <f>E20/$E$39</f>
        <v>0.008467952058363731</v>
      </c>
      <c r="H20">
        <f>F20/$F$39</f>
        <v>0.004643681949869238</v>
      </c>
      <c r="I20">
        <f>G20</f>
        <v>0.008467952058363731</v>
      </c>
      <c r="J20">
        <f>H20</f>
        <v>0.004643681949869238</v>
      </c>
      <c r="K20">
        <f>I20*J20</f>
        <v>3.932247612578172E-05</v>
      </c>
    </row>
    <row r="21" spans="1:11" ht="15" thickBot="1">
      <c r="A21" s="13" t="s">
        <v>39</v>
      </c>
      <c r="B21" s="19">
        <v>13909</v>
      </c>
      <c r="C21" s="37">
        <v>529</v>
      </c>
      <c r="D21" s="19">
        <f t="shared" si="8"/>
        <v>7357861</v>
      </c>
      <c r="E21" s="32">
        <f>E20+C21</f>
        <v>919</v>
      </c>
      <c r="F21" s="32">
        <f>F20+D21</f>
        <v>12691891</v>
      </c>
      <c r="G21">
        <f aca="true" t="shared" si="9" ref="G21:G39">E21/$E$39</f>
        <v>0.019953969081118638</v>
      </c>
      <c r="H21">
        <f aca="true" t="shared" si="10" ref="H21:H39">F21/$F$39</f>
        <v>0.011049263904853899</v>
      </c>
      <c r="I21">
        <f>G21-G20</f>
        <v>0.011486017022754907</v>
      </c>
      <c r="J21">
        <f>H21+H20</f>
        <v>0.015692945854723136</v>
      </c>
      <c r="K21">
        <f aca="true" t="shared" si="11" ref="K21:K39">I21*J21</f>
        <v>0.000180249443224521</v>
      </c>
    </row>
    <row r="22" spans="1:11" ht="15" thickBot="1">
      <c r="A22" s="80" t="s">
        <v>49</v>
      </c>
      <c r="B22" s="19">
        <v>14431</v>
      </c>
      <c r="C22" s="37">
        <v>869</v>
      </c>
      <c r="D22" s="19">
        <f t="shared" si="8"/>
        <v>12540539</v>
      </c>
      <c r="E22" s="32">
        <f aca="true" t="shared" si="12" ref="E22:E39">E21+C22</f>
        <v>1788</v>
      </c>
      <c r="F22" s="32">
        <f aca="true" t="shared" si="13" ref="F22:F39">F21+D22</f>
        <v>25232430</v>
      </c>
      <c r="G22">
        <f t="shared" si="9"/>
        <v>0.03882230328295987</v>
      </c>
      <c r="H22">
        <f t="shared" si="10"/>
        <v>0.02196676429310279</v>
      </c>
      <c r="I22">
        <f aca="true" t="shared" si="14" ref="I22:I39">G22-G21</f>
        <v>0.018868334201841235</v>
      </c>
      <c r="J22">
        <f aca="true" t="shared" si="15" ref="J22:J39">H22+H21</f>
        <v>0.03301602819795669</v>
      </c>
      <c r="K22">
        <f t="shared" si="11"/>
        <v>0.0006229574540564609</v>
      </c>
    </row>
    <row r="23" spans="1:11" ht="15" thickBot="1">
      <c r="A23" s="14" t="s">
        <v>79</v>
      </c>
      <c r="B23" s="19">
        <v>14560</v>
      </c>
      <c r="C23" s="37">
        <v>419</v>
      </c>
      <c r="D23" s="19">
        <f t="shared" si="8"/>
        <v>6100640</v>
      </c>
      <c r="E23" s="32">
        <f t="shared" si="12"/>
        <v>2207</v>
      </c>
      <c r="F23" s="32">
        <f t="shared" si="13"/>
        <v>31333070</v>
      </c>
      <c r="G23">
        <f t="shared" si="9"/>
        <v>0.0479199235713045</v>
      </c>
      <c r="H23">
        <f t="shared" si="10"/>
        <v>0.027277839005965348</v>
      </c>
      <c r="I23">
        <f t="shared" si="14"/>
        <v>0.009097620288344627</v>
      </c>
      <c r="J23">
        <f t="shared" si="15"/>
        <v>0.049244603299068136</v>
      </c>
      <c r="K23">
        <f t="shared" si="11"/>
        <v>0.000448008702065085</v>
      </c>
    </row>
    <row r="24" spans="1:11" ht="15" thickBot="1">
      <c r="A24" s="13" t="s">
        <v>34</v>
      </c>
      <c r="B24" s="19">
        <v>14823</v>
      </c>
      <c r="C24" s="37">
        <v>439</v>
      </c>
      <c r="D24" s="19">
        <f t="shared" si="8"/>
        <v>6507297</v>
      </c>
      <c r="E24" s="32">
        <f t="shared" si="12"/>
        <v>2646</v>
      </c>
      <c r="F24" s="32">
        <f t="shared" si="13"/>
        <v>37840367</v>
      </c>
      <c r="G24">
        <f t="shared" si="9"/>
        <v>0.05745179781136008</v>
      </c>
      <c r="H24">
        <f t="shared" si="10"/>
        <v>0.03294293980617424</v>
      </c>
      <c r="I24">
        <f t="shared" si="14"/>
        <v>0.009531874240055582</v>
      </c>
      <c r="J24">
        <f t="shared" si="15"/>
        <v>0.060220778812139594</v>
      </c>
      <c r="K24">
        <f t="shared" si="11"/>
        <v>0.0005740168902755185</v>
      </c>
    </row>
    <row r="25" spans="1:11" ht="15" thickBot="1">
      <c r="A25" s="13" t="s">
        <v>29</v>
      </c>
      <c r="B25" s="19">
        <v>15679</v>
      </c>
      <c r="C25" s="37">
        <v>1762</v>
      </c>
      <c r="D25" s="19">
        <f t="shared" si="8"/>
        <v>27626398</v>
      </c>
      <c r="E25" s="32">
        <f t="shared" si="12"/>
        <v>4408</v>
      </c>
      <c r="F25" s="32">
        <f t="shared" si="13"/>
        <v>65466765</v>
      </c>
      <c r="G25">
        <f t="shared" si="9"/>
        <v>0.09570957095709572</v>
      </c>
      <c r="H25">
        <f t="shared" si="10"/>
        <v>0.056993836732607654</v>
      </c>
      <c r="I25">
        <f t="shared" si="14"/>
        <v>0.038257773145735634</v>
      </c>
      <c r="J25">
        <f t="shared" si="15"/>
        <v>0.0899367765387819</v>
      </c>
      <c r="K25">
        <f t="shared" si="11"/>
        <v>0.003440780794279437</v>
      </c>
    </row>
    <row r="26" spans="1:11" ht="15" thickBot="1">
      <c r="A26" s="13" t="s">
        <v>62</v>
      </c>
      <c r="B26" s="19">
        <v>16197</v>
      </c>
      <c r="C26" s="37">
        <v>419</v>
      </c>
      <c r="D26" s="19">
        <f t="shared" si="8"/>
        <v>6786543</v>
      </c>
      <c r="E26" s="32">
        <f t="shared" si="12"/>
        <v>4827</v>
      </c>
      <c r="F26" s="32">
        <f t="shared" si="13"/>
        <v>72253308</v>
      </c>
      <c r="G26">
        <f t="shared" si="9"/>
        <v>0.10480719124544033</v>
      </c>
      <c r="H26">
        <f t="shared" si="10"/>
        <v>0.06290204257905235</v>
      </c>
      <c r="I26">
        <f t="shared" si="14"/>
        <v>0.009097620288344613</v>
      </c>
      <c r="J26">
        <f t="shared" si="15"/>
        <v>0.11989587931166001</v>
      </c>
      <c r="K26">
        <f t="shared" si="11"/>
        <v>0.0010907671841146752</v>
      </c>
    </row>
    <row r="27" spans="1:11" ht="15" thickBot="1">
      <c r="A27" s="13" t="s">
        <v>42</v>
      </c>
      <c r="B27" s="19">
        <v>17157</v>
      </c>
      <c r="C27" s="37">
        <v>1012</v>
      </c>
      <c r="D27" s="19">
        <f t="shared" si="8"/>
        <v>17362884</v>
      </c>
      <c r="E27" s="32">
        <f t="shared" si="12"/>
        <v>5839</v>
      </c>
      <c r="F27" s="32">
        <f t="shared" si="13"/>
        <v>89616192</v>
      </c>
      <c r="G27">
        <f t="shared" si="9"/>
        <v>0.12678044120201493</v>
      </c>
      <c r="H27">
        <f t="shared" si="10"/>
        <v>0.07801776390579282</v>
      </c>
      <c r="I27">
        <f t="shared" si="14"/>
        <v>0.021973249956574598</v>
      </c>
      <c r="J27">
        <f t="shared" si="15"/>
        <v>0.14091980648484517</v>
      </c>
      <c r="K27">
        <f t="shared" si="11"/>
        <v>0.003096466131723625</v>
      </c>
    </row>
    <row r="28" spans="1:11" ht="15" thickBot="1">
      <c r="A28" s="13" t="s">
        <v>56</v>
      </c>
      <c r="B28" s="19">
        <v>17783</v>
      </c>
      <c r="C28" s="37">
        <v>614</v>
      </c>
      <c r="D28" s="19">
        <f t="shared" si="8"/>
        <v>10918762</v>
      </c>
      <c r="E28" s="32">
        <f t="shared" si="12"/>
        <v>6453</v>
      </c>
      <c r="F28" s="32">
        <f t="shared" si="13"/>
        <v>100534954</v>
      </c>
      <c r="G28">
        <f t="shared" si="9"/>
        <v>0.14011203751954143</v>
      </c>
      <c r="H28">
        <f t="shared" si="10"/>
        <v>0.08752338311196867</v>
      </c>
      <c r="I28">
        <f t="shared" si="14"/>
        <v>0.013331596317526506</v>
      </c>
      <c r="J28">
        <f t="shared" si="15"/>
        <v>0.1655411470177615</v>
      </c>
      <c r="K28">
        <f t="shared" si="11"/>
        <v>0.002206927745981103</v>
      </c>
    </row>
    <row r="29" spans="1:11" ht="15" thickBot="1">
      <c r="A29" s="13" t="s">
        <v>37</v>
      </c>
      <c r="B29" s="19">
        <v>18145</v>
      </c>
      <c r="C29" s="37">
        <v>258</v>
      </c>
      <c r="D29" s="19">
        <f t="shared" si="8"/>
        <v>4681410</v>
      </c>
      <c r="E29" s="32">
        <f t="shared" si="12"/>
        <v>6711</v>
      </c>
      <c r="F29" s="32">
        <f t="shared" si="13"/>
        <v>105216364</v>
      </c>
      <c r="G29">
        <f t="shared" si="9"/>
        <v>0.1457139134966128</v>
      </c>
      <c r="H29">
        <f t="shared" si="10"/>
        <v>0.09159890933078209</v>
      </c>
      <c r="I29">
        <f t="shared" si="14"/>
        <v>0.005601875977071374</v>
      </c>
      <c r="J29">
        <f t="shared" si="15"/>
        <v>0.17912229244275074</v>
      </c>
      <c r="K29">
        <f t="shared" si="11"/>
        <v>0.0010034208669929988</v>
      </c>
    </row>
    <row r="30" spans="1:11" ht="15" thickBot="1">
      <c r="A30" s="78" t="s">
        <v>33</v>
      </c>
      <c r="B30" s="19">
        <v>18812</v>
      </c>
      <c r="C30" s="37">
        <v>897</v>
      </c>
      <c r="D30" s="19">
        <f t="shared" si="8"/>
        <v>16874364</v>
      </c>
      <c r="E30" s="32">
        <f t="shared" si="12"/>
        <v>7608</v>
      </c>
      <c r="F30" s="32">
        <f t="shared" si="13"/>
        <v>122090728</v>
      </c>
      <c r="G30">
        <f t="shared" si="9"/>
        <v>0.1651902032308494</v>
      </c>
      <c r="H30">
        <f t="shared" si="10"/>
        <v>0.10628933655416165</v>
      </c>
      <c r="I30">
        <f t="shared" si="14"/>
        <v>0.019476289734236596</v>
      </c>
      <c r="J30">
        <f t="shared" si="15"/>
        <v>0.19788824588494375</v>
      </c>
      <c r="K30">
        <f t="shared" si="11"/>
        <v>0.0038541288118550173</v>
      </c>
    </row>
    <row r="31" spans="1:11" ht="15" thickBot="1">
      <c r="A31" s="13" t="s">
        <v>86</v>
      </c>
      <c r="B31" s="19">
        <v>22545</v>
      </c>
      <c r="C31" s="37">
        <v>234</v>
      </c>
      <c r="D31" s="19">
        <f t="shared" si="8"/>
        <v>5275530</v>
      </c>
      <c r="E31" s="32">
        <f t="shared" si="12"/>
        <v>7842</v>
      </c>
      <c r="F31" s="32">
        <f t="shared" si="13"/>
        <v>127366258</v>
      </c>
      <c r="G31">
        <f t="shared" si="9"/>
        <v>0.17027097446586764</v>
      </c>
      <c r="H31">
        <f t="shared" si="10"/>
        <v>0.11088208977020911</v>
      </c>
      <c r="I31">
        <f t="shared" si="14"/>
        <v>0.005080771235018239</v>
      </c>
      <c r="J31">
        <f t="shared" si="15"/>
        <v>0.21717142632437075</v>
      </c>
      <c r="K31">
        <f t="shared" si="11"/>
        <v>0.0011033983359367457</v>
      </c>
    </row>
    <row r="32" spans="1:11" ht="13.5" thickBot="1">
      <c r="A32" s="79" t="s">
        <v>25</v>
      </c>
      <c r="B32" s="19">
        <v>23961</v>
      </c>
      <c r="C32" s="37">
        <v>17026</v>
      </c>
      <c r="D32" s="19">
        <f t="shared" si="8"/>
        <v>407959986</v>
      </c>
      <c r="E32" s="32">
        <f t="shared" si="12"/>
        <v>24868</v>
      </c>
      <c r="F32" s="32">
        <f t="shared" si="13"/>
        <v>535326244</v>
      </c>
      <c r="G32">
        <f t="shared" si="9"/>
        <v>0.5399513635574084</v>
      </c>
      <c r="H32">
        <f t="shared" si="10"/>
        <v>0.46604252629889514</v>
      </c>
      <c r="I32">
        <f t="shared" si="14"/>
        <v>0.3696803890915407</v>
      </c>
      <c r="J32">
        <f t="shared" si="15"/>
        <v>0.5769246160691043</v>
      </c>
      <c r="K32">
        <f t="shared" si="11"/>
        <v>0.2132777165449142</v>
      </c>
    </row>
    <row r="33" spans="1:11" ht="13.5" thickBot="1">
      <c r="A33" s="79" t="s">
        <v>50</v>
      </c>
      <c r="B33" s="19">
        <v>24231</v>
      </c>
      <c r="C33" s="37">
        <v>16295</v>
      </c>
      <c r="D33" s="19">
        <f t="shared" si="8"/>
        <v>394844145</v>
      </c>
      <c r="E33" s="32">
        <f t="shared" si="12"/>
        <v>41163</v>
      </c>
      <c r="F33" s="32">
        <f t="shared" si="13"/>
        <v>930170389</v>
      </c>
      <c r="G33">
        <f t="shared" si="9"/>
        <v>0.8937597707139135</v>
      </c>
      <c r="H33">
        <f t="shared" si="10"/>
        <v>0.8097846179534326</v>
      </c>
      <c r="I33">
        <f t="shared" si="14"/>
        <v>0.3538084071565052</v>
      </c>
      <c r="J33">
        <f t="shared" si="15"/>
        <v>1.2758271442523277</v>
      </c>
      <c r="K33">
        <f t="shared" si="11"/>
        <v>0.45139836971494884</v>
      </c>
    </row>
    <row r="34" spans="1:11" ht="15" thickBot="1">
      <c r="A34" s="13" t="s">
        <v>80</v>
      </c>
      <c r="B34" s="19">
        <v>30297</v>
      </c>
      <c r="C34" s="37">
        <v>1938</v>
      </c>
      <c r="D34" s="19">
        <f t="shared" si="8"/>
        <v>58715586</v>
      </c>
      <c r="E34" s="32">
        <f t="shared" si="12"/>
        <v>43101</v>
      </c>
      <c r="F34" s="32">
        <f t="shared" si="13"/>
        <v>988885975</v>
      </c>
      <c r="G34">
        <f t="shared" si="9"/>
        <v>0.9358389786347056</v>
      </c>
      <c r="H34">
        <f t="shared" si="10"/>
        <v>0.8609010359121233</v>
      </c>
      <c r="I34">
        <f t="shared" si="14"/>
        <v>0.042079207920792006</v>
      </c>
      <c r="J34">
        <f t="shared" si="15"/>
        <v>1.670685653865556</v>
      </c>
      <c r="K34">
        <f t="shared" si="11"/>
        <v>0.07030112899929307</v>
      </c>
    </row>
    <row r="35" spans="1:11" ht="15" thickBot="1">
      <c r="A35" s="14" t="s">
        <v>11</v>
      </c>
      <c r="B35" s="19">
        <v>33034</v>
      </c>
      <c r="C35" s="37">
        <v>379</v>
      </c>
      <c r="D35" s="19">
        <f t="shared" si="8"/>
        <v>12519886</v>
      </c>
      <c r="E35" s="32">
        <f t="shared" si="12"/>
        <v>43480</v>
      </c>
      <c r="F35" s="32">
        <f t="shared" si="13"/>
        <v>1001405861</v>
      </c>
      <c r="G35">
        <f t="shared" si="9"/>
        <v>0.9440680910196283</v>
      </c>
      <c r="H35">
        <f t="shared" si="10"/>
        <v>0.8718005562808915</v>
      </c>
      <c r="I35">
        <f t="shared" si="14"/>
        <v>0.008229112384922743</v>
      </c>
      <c r="J35">
        <f t="shared" si="15"/>
        <v>1.7327015921930147</v>
      </c>
      <c r="K35">
        <f t="shared" si="11"/>
        <v>0.014258596131690893</v>
      </c>
    </row>
    <row r="36" spans="1:11" ht="15" thickBot="1">
      <c r="A36" s="14" t="s">
        <v>85</v>
      </c>
      <c r="B36" s="19">
        <v>33273</v>
      </c>
      <c r="C36" s="37">
        <v>1466</v>
      </c>
      <c r="D36" s="19">
        <f t="shared" si="8"/>
        <v>48778218</v>
      </c>
      <c r="E36" s="32">
        <f t="shared" si="12"/>
        <v>44946</v>
      </c>
      <c r="F36" s="32">
        <f t="shared" si="13"/>
        <v>1050184079</v>
      </c>
      <c r="G36">
        <f t="shared" si="9"/>
        <v>0.9758989056800417</v>
      </c>
      <c r="H36">
        <f t="shared" si="10"/>
        <v>0.9142657337308471</v>
      </c>
      <c r="I36">
        <f t="shared" si="14"/>
        <v>0.031830814660413376</v>
      </c>
      <c r="J36">
        <f t="shared" si="15"/>
        <v>1.7860662900117386</v>
      </c>
      <c r="K36">
        <f t="shared" si="11"/>
        <v>0.056851945048575776</v>
      </c>
    </row>
    <row r="37" spans="1:11" ht="15" thickBot="1">
      <c r="A37" s="13" t="s">
        <v>83</v>
      </c>
      <c r="B37" s="19">
        <v>41830</v>
      </c>
      <c r="C37" s="37">
        <v>308</v>
      </c>
      <c r="D37" s="19">
        <f t="shared" si="8"/>
        <v>12883640</v>
      </c>
      <c r="E37" s="32">
        <f t="shared" si="12"/>
        <v>45254</v>
      </c>
      <c r="F37" s="32">
        <f t="shared" si="13"/>
        <v>1063067719</v>
      </c>
      <c r="G37">
        <f t="shared" si="9"/>
        <v>0.9825864165363905</v>
      </c>
      <c r="H37">
        <f t="shared" si="10"/>
        <v>0.9254819298370958</v>
      </c>
      <c r="I37">
        <f t="shared" si="14"/>
        <v>0.006687510856348777</v>
      </c>
      <c r="J37">
        <f t="shared" si="15"/>
        <v>1.8397476635679428</v>
      </c>
      <c r="K37">
        <f t="shared" si="11"/>
        <v>0.012303332473052916</v>
      </c>
    </row>
    <row r="38" spans="1:11" ht="15" thickBot="1">
      <c r="A38" s="13" t="s">
        <v>98</v>
      </c>
      <c r="B38" s="19">
        <v>47260</v>
      </c>
      <c r="C38" s="37">
        <v>352</v>
      </c>
      <c r="D38" s="19">
        <f t="shared" si="8"/>
        <v>16635520</v>
      </c>
      <c r="E38" s="32">
        <f t="shared" si="12"/>
        <v>45606</v>
      </c>
      <c r="F38" s="32">
        <f t="shared" si="13"/>
        <v>1079703239</v>
      </c>
      <c r="G38">
        <f t="shared" si="9"/>
        <v>0.9902292860865034</v>
      </c>
      <c r="H38">
        <f t="shared" si="10"/>
        <v>0.9399644250519125</v>
      </c>
      <c r="I38">
        <f t="shared" si="14"/>
        <v>0.007642869550112952</v>
      </c>
      <c r="J38">
        <f t="shared" si="15"/>
        <v>1.8654463548890083</v>
      </c>
      <c r="K38">
        <f t="shared" si="11"/>
        <v>0.014257363143150402</v>
      </c>
    </row>
    <row r="39" spans="1:11" ht="14.25">
      <c r="A39" s="15" t="s">
        <v>3</v>
      </c>
      <c r="B39" s="19">
        <v>153246</v>
      </c>
      <c r="C39" s="37">
        <v>450</v>
      </c>
      <c r="D39" s="19">
        <f t="shared" si="8"/>
        <v>68960700</v>
      </c>
      <c r="E39" s="32">
        <f t="shared" si="12"/>
        <v>46056</v>
      </c>
      <c r="F39" s="32">
        <f t="shared" si="13"/>
        <v>1148663939</v>
      </c>
      <c r="G39">
        <f t="shared" si="9"/>
        <v>1</v>
      </c>
      <c r="H39">
        <f t="shared" si="10"/>
        <v>1</v>
      </c>
      <c r="I39">
        <f t="shared" si="14"/>
        <v>0.009770713913496598</v>
      </c>
      <c r="J39">
        <f t="shared" si="15"/>
        <v>1.9399644250519126</v>
      </c>
      <c r="K39">
        <f t="shared" si="11"/>
        <v>0.01895483739954315</v>
      </c>
    </row>
    <row r="40" spans="1:13" ht="14.25">
      <c r="A40" s="15"/>
      <c r="B40" s="77"/>
      <c r="C40" s="37"/>
      <c r="D40" s="19"/>
      <c r="K40">
        <f>SUM(K20:K39)</f>
        <v>0.8692637342918003</v>
      </c>
      <c r="L40" s="81" t="s">
        <v>198</v>
      </c>
      <c r="M40" s="76">
        <f>1-K40</f>
        <v>0.13073626570819974</v>
      </c>
    </row>
    <row r="41" spans="1:4" ht="14.25">
      <c r="A41" s="15"/>
      <c r="B41" s="77"/>
      <c r="C41" s="37"/>
      <c r="D41" s="19"/>
    </row>
    <row r="42" spans="1:4" ht="14.25">
      <c r="A42" s="15"/>
      <c r="B42" s="32"/>
      <c r="C42" s="37"/>
      <c r="D42" s="19"/>
    </row>
    <row r="43" spans="1:10" ht="15">
      <c r="A43" s="11" t="s">
        <v>115</v>
      </c>
      <c r="B43" s="17" t="s">
        <v>199</v>
      </c>
      <c r="C43" s="74" t="s">
        <v>138</v>
      </c>
      <c r="D43" s="17" t="s">
        <v>200</v>
      </c>
      <c r="E43" s="73" t="s">
        <v>196</v>
      </c>
      <c r="F43" s="73" t="s">
        <v>197</v>
      </c>
      <c r="G43" s="73" t="s">
        <v>194</v>
      </c>
      <c r="H43" s="73" t="s">
        <v>195</v>
      </c>
      <c r="I43" s="73" t="s">
        <v>169</v>
      </c>
      <c r="J43" s="73" t="s">
        <v>170</v>
      </c>
    </row>
    <row r="44" spans="1:11" ht="12.75">
      <c r="A44" s="46" t="s">
        <v>47</v>
      </c>
      <c r="B44" s="19">
        <v>11094</v>
      </c>
      <c r="C44" s="37">
        <v>323</v>
      </c>
      <c r="D44" s="19">
        <f aca="true" t="shared" si="16" ref="D44:D58">C44*B44</f>
        <v>3583362</v>
      </c>
      <c r="E44" s="32">
        <f>C44</f>
        <v>323</v>
      </c>
      <c r="F44" s="32">
        <f>D44</f>
        <v>3583362</v>
      </c>
      <c r="G44">
        <f>E44/$E$58</f>
        <v>0.003342232155791478</v>
      </c>
      <c r="H44">
        <f>F44/$F$58</f>
        <v>0.0010452563774224963</v>
      </c>
      <c r="I44">
        <f>G44</f>
        <v>0.003342232155791478</v>
      </c>
      <c r="J44">
        <f>H44</f>
        <v>0.0010452563774224963</v>
      </c>
      <c r="K44">
        <f>I44*J44</f>
        <v>3.4934894756675807E-06</v>
      </c>
    </row>
    <row r="45" spans="1:11" ht="12.75">
      <c r="A45" t="s">
        <v>38</v>
      </c>
      <c r="B45" s="19">
        <v>20755</v>
      </c>
      <c r="C45" s="37">
        <v>16196</v>
      </c>
      <c r="D45" s="19">
        <f t="shared" si="16"/>
        <v>336147980</v>
      </c>
      <c r="E45" s="32">
        <f>E44+C45</f>
        <v>16519</v>
      </c>
      <c r="F45" s="32">
        <f>F44+D45</f>
        <v>339731342</v>
      </c>
      <c r="G45">
        <f aca="true" t="shared" si="17" ref="G45:G58">E45/$E$58</f>
        <v>0.17092982347219635</v>
      </c>
      <c r="H45">
        <f aca="true" t="shared" si="18" ref="H45:H58">F45/$F$58</f>
        <v>0.09909865423471119</v>
      </c>
      <c r="I45">
        <f>G45-G44</f>
        <v>0.16758759131640485</v>
      </c>
      <c r="J45">
        <f>H45+H44</f>
        <v>0.10014391061213368</v>
      </c>
      <c r="K45">
        <f aca="true" t="shared" si="19" ref="K45:K58">I45*J45</f>
        <v>0.01678287676449284</v>
      </c>
    </row>
    <row r="46" spans="1:11" ht="12.75">
      <c r="A46" s="12" t="s">
        <v>32</v>
      </c>
      <c r="B46" s="19">
        <v>24415</v>
      </c>
      <c r="C46" s="37">
        <v>28261</v>
      </c>
      <c r="D46" s="19">
        <f t="shared" si="16"/>
        <v>689992315</v>
      </c>
      <c r="E46" s="32">
        <f aca="true" t="shared" si="20" ref="E46:E58">E45+C46</f>
        <v>44780</v>
      </c>
      <c r="F46" s="32">
        <f aca="true" t="shared" si="21" ref="F46:F58">F45+D46</f>
        <v>1029723657</v>
      </c>
      <c r="G46">
        <f t="shared" si="17"/>
        <v>0.46335961590198876</v>
      </c>
      <c r="H46">
        <f t="shared" si="18"/>
        <v>0.30036742574768194</v>
      </c>
      <c r="I46">
        <f aca="true" t="shared" si="22" ref="I46:I58">G46-G45</f>
        <v>0.2924297924297924</v>
      </c>
      <c r="J46">
        <f aca="true" t="shared" si="23" ref="J46:J58">H46+H45</f>
        <v>0.39946607998239314</v>
      </c>
      <c r="K46">
        <f t="shared" si="19"/>
        <v>0.11681578285199407</v>
      </c>
    </row>
    <row r="47" spans="1:11" ht="12.75">
      <c r="A47" s="46" t="s">
        <v>27</v>
      </c>
      <c r="B47" s="19">
        <v>30088</v>
      </c>
      <c r="C47" s="37">
        <v>4882</v>
      </c>
      <c r="D47" s="19">
        <f t="shared" si="16"/>
        <v>146889616</v>
      </c>
      <c r="E47" s="32">
        <f t="shared" si="20"/>
        <v>49662</v>
      </c>
      <c r="F47" s="32">
        <f t="shared" si="21"/>
        <v>1176613273</v>
      </c>
      <c r="G47">
        <f t="shared" si="17"/>
        <v>0.5138759545539207</v>
      </c>
      <c r="H47">
        <f t="shared" si="18"/>
        <v>0.3432147037790786</v>
      </c>
      <c r="I47">
        <f t="shared" si="22"/>
        <v>0.05051633865193189</v>
      </c>
      <c r="J47">
        <f t="shared" si="23"/>
        <v>0.6435821295267605</v>
      </c>
      <c r="K47">
        <f t="shared" si="19"/>
        <v>0.03251141280550533</v>
      </c>
    </row>
    <row r="48" spans="1:11" ht="12.75">
      <c r="A48" s="46" t="s">
        <v>105</v>
      </c>
      <c r="B48" s="19">
        <v>33992</v>
      </c>
      <c r="C48" s="37">
        <v>3041</v>
      </c>
      <c r="D48" s="19">
        <f t="shared" si="16"/>
        <v>103369672</v>
      </c>
      <c r="E48" s="32">
        <f t="shared" si="20"/>
        <v>52703</v>
      </c>
      <c r="F48" s="32">
        <f t="shared" si="21"/>
        <v>1279982945</v>
      </c>
      <c r="G48">
        <f t="shared" si="17"/>
        <v>0.5453426046646386</v>
      </c>
      <c r="H48">
        <f t="shared" si="18"/>
        <v>0.373367339457548</v>
      </c>
      <c r="I48">
        <f t="shared" si="22"/>
        <v>0.03146665011071792</v>
      </c>
      <c r="J48">
        <f t="shared" si="23"/>
        <v>0.7165820432366266</v>
      </c>
      <c r="K48">
        <f t="shared" si="19"/>
        <v>0.022548436430150268</v>
      </c>
    </row>
    <row r="49" spans="1:11" ht="12.75">
      <c r="A49" t="s">
        <v>35</v>
      </c>
      <c r="B49" s="19">
        <v>36579</v>
      </c>
      <c r="C49" s="37">
        <v>7252</v>
      </c>
      <c r="D49" s="19">
        <f t="shared" si="16"/>
        <v>265270908</v>
      </c>
      <c r="E49" s="32">
        <f t="shared" si="20"/>
        <v>59955</v>
      </c>
      <c r="F49" s="32">
        <f t="shared" si="21"/>
        <v>1545253853</v>
      </c>
      <c r="G49">
        <f t="shared" si="17"/>
        <v>0.6203824424163408</v>
      </c>
      <c r="H49">
        <f t="shared" si="18"/>
        <v>0.45074609949676714</v>
      </c>
      <c r="I49">
        <f t="shared" si="22"/>
        <v>0.0750398377517022</v>
      </c>
      <c r="J49">
        <f t="shared" si="23"/>
        <v>0.8241134389543152</v>
      </c>
      <c r="K49">
        <f t="shared" si="19"/>
        <v>0.061841338748129145</v>
      </c>
    </row>
    <row r="50" spans="1:11" ht="12.75">
      <c r="A50" s="46" t="s">
        <v>5</v>
      </c>
      <c r="B50" s="19">
        <v>43414</v>
      </c>
      <c r="C50" s="37">
        <v>17969</v>
      </c>
      <c r="D50" s="19">
        <f t="shared" si="16"/>
        <v>780106166</v>
      </c>
      <c r="E50" s="32">
        <f t="shared" si="20"/>
        <v>77924</v>
      </c>
      <c r="F50" s="32">
        <f t="shared" si="21"/>
        <v>2325360019</v>
      </c>
      <c r="G50">
        <f t="shared" si="17"/>
        <v>0.8063160944516877</v>
      </c>
      <c r="H50">
        <f t="shared" si="18"/>
        <v>0.6783008218714847</v>
      </c>
      <c r="I50">
        <f t="shared" si="22"/>
        <v>0.18593365203534695</v>
      </c>
      <c r="J50">
        <f t="shared" si="23"/>
        <v>1.1290469213682517</v>
      </c>
      <c r="K50">
        <f t="shared" si="19"/>
        <v>0.20992781740926425</v>
      </c>
    </row>
    <row r="51" spans="1:11" ht="12.75">
      <c r="A51" s="46" t="s">
        <v>68</v>
      </c>
      <c r="B51" s="19">
        <v>43591</v>
      </c>
      <c r="C51" s="37">
        <v>3226</v>
      </c>
      <c r="D51" s="19">
        <f t="shared" si="16"/>
        <v>140624566</v>
      </c>
      <c r="E51" s="32">
        <f t="shared" si="20"/>
        <v>81150</v>
      </c>
      <c r="F51" s="32">
        <f t="shared" si="21"/>
        <v>2465984585</v>
      </c>
      <c r="G51">
        <f t="shared" si="17"/>
        <v>0.8396970261377041</v>
      </c>
      <c r="H51">
        <f t="shared" si="18"/>
        <v>0.7193206028575448</v>
      </c>
      <c r="I51">
        <f t="shared" si="22"/>
        <v>0.03338093168601641</v>
      </c>
      <c r="J51">
        <f t="shared" si="23"/>
        <v>1.3976214247290295</v>
      </c>
      <c r="K51">
        <f t="shared" si="19"/>
        <v>0.04665390530179266</v>
      </c>
    </row>
    <row r="52" spans="1:11" ht="12.75">
      <c r="A52" s="46" t="s">
        <v>16</v>
      </c>
      <c r="B52" s="19">
        <v>48825</v>
      </c>
      <c r="C52" s="37">
        <v>1433</v>
      </c>
      <c r="D52" s="19">
        <f t="shared" si="16"/>
        <v>69966225</v>
      </c>
      <c r="E52" s="32">
        <f t="shared" si="20"/>
        <v>82583</v>
      </c>
      <c r="F52" s="32">
        <f t="shared" si="21"/>
        <v>2535950810</v>
      </c>
      <c r="G52">
        <f t="shared" si="17"/>
        <v>0.8545249477452868</v>
      </c>
      <c r="H52">
        <f t="shared" si="18"/>
        <v>0.7397295492284187</v>
      </c>
      <c r="I52">
        <f t="shared" si="22"/>
        <v>0.014827921607582617</v>
      </c>
      <c r="J52">
        <f t="shared" si="23"/>
        <v>1.4590501520859636</v>
      </c>
      <c r="K52">
        <f t="shared" si="19"/>
        <v>0.02163468127666216</v>
      </c>
    </row>
    <row r="53" spans="1:11" ht="12.75">
      <c r="A53" t="s">
        <v>75</v>
      </c>
      <c r="B53" s="19">
        <v>49801</v>
      </c>
      <c r="C53" s="37">
        <v>519</v>
      </c>
      <c r="D53" s="19">
        <f t="shared" si="16"/>
        <v>25846719</v>
      </c>
      <c r="E53" s="32">
        <f t="shared" si="20"/>
        <v>83102</v>
      </c>
      <c r="F53" s="32">
        <f t="shared" si="21"/>
        <v>2561797529</v>
      </c>
      <c r="G53">
        <f t="shared" si="17"/>
        <v>0.8598952836240972</v>
      </c>
      <c r="H53">
        <f t="shared" si="18"/>
        <v>0.7472689627373518</v>
      </c>
      <c r="I53">
        <f t="shared" si="22"/>
        <v>0.005370335878810417</v>
      </c>
      <c r="J53">
        <f t="shared" si="23"/>
        <v>1.4869985119657705</v>
      </c>
      <c r="K53">
        <f t="shared" si="19"/>
        <v>0.007985681460547478</v>
      </c>
    </row>
    <row r="54" spans="1:11" ht="12.75">
      <c r="A54" s="46" t="s">
        <v>1</v>
      </c>
      <c r="B54" s="19">
        <v>59035</v>
      </c>
      <c r="C54" s="37">
        <v>7310</v>
      </c>
      <c r="D54" s="19">
        <f t="shared" si="16"/>
        <v>431545850</v>
      </c>
      <c r="E54" s="32">
        <f t="shared" si="20"/>
        <v>90412</v>
      </c>
      <c r="F54" s="32">
        <f t="shared" si="21"/>
        <v>2993343379</v>
      </c>
      <c r="G54">
        <f t="shared" si="17"/>
        <v>0.9355352745183254</v>
      </c>
      <c r="H54">
        <f t="shared" si="18"/>
        <v>0.8731496445838166</v>
      </c>
      <c r="I54">
        <f t="shared" si="22"/>
        <v>0.07563999089422824</v>
      </c>
      <c r="J54">
        <f t="shared" si="23"/>
        <v>1.6204186073211684</v>
      </c>
      <c r="K54">
        <f t="shared" si="19"/>
        <v>0.12256844870261117</v>
      </c>
    </row>
    <row r="55" spans="1:11" ht="12.75">
      <c r="A55" s="46" t="s">
        <v>59</v>
      </c>
      <c r="B55" s="19">
        <v>60161</v>
      </c>
      <c r="C55" s="37">
        <v>3812</v>
      </c>
      <c r="D55" s="19">
        <f t="shared" si="16"/>
        <v>229333732</v>
      </c>
      <c r="E55" s="32">
        <f t="shared" si="20"/>
        <v>94224</v>
      </c>
      <c r="F55" s="32">
        <f t="shared" si="21"/>
        <v>3222677111</v>
      </c>
      <c r="G55">
        <f t="shared" si="17"/>
        <v>0.9749798224374495</v>
      </c>
      <c r="H55">
        <f t="shared" si="18"/>
        <v>0.9400456338617912</v>
      </c>
      <c r="I55">
        <f t="shared" si="22"/>
        <v>0.03944454791912411</v>
      </c>
      <c r="J55">
        <f t="shared" si="23"/>
        <v>1.8131952784456078</v>
      </c>
      <c r="K55">
        <f t="shared" si="19"/>
        <v>0.07152066804737735</v>
      </c>
    </row>
    <row r="56" spans="1:11" ht="12.75">
      <c r="A56" s="46" t="s">
        <v>23</v>
      </c>
      <c r="B56" s="19">
        <v>64504</v>
      </c>
      <c r="C56" s="37">
        <v>966</v>
      </c>
      <c r="D56" s="19">
        <f t="shared" si="16"/>
        <v>62310864</v>
      </c>
      <c r="E56" s="32">
        <f t="shared" si="20"/>
        <v>95190</v>
      </c>
      <c r="F56" s="32">
        <f t="shared" si="21"/>
        <v>3284987975</v>
      </c>
      <c r="G56">
        <f t="shared" si="17"/>
        <v>0.9849754765009002</v>
      </c>
      <c r="H56">
        <f t="shared" si="18"/>
        <v>0.9582215334719075</v>
      </c>
      <c r="I56">
        <f t="shared" si="22"/>
        <v>0.00999565406345071</v>
      </c>
      <c r="J56">
        <f t="shared" si="23"/>
        <v>1.8982671673336986</v>
      </c>
      <c r="K56">
        <f t="shared" si="19"/>
        <v>0.01897442192467415</v>
      </c>
    </row>
    <row r="57" spans="1:11" ht="12.75">
      <c r="A57" s="46" t="s">
        <v>72</v>
      </c>
      <c r="B57" s="19">
        <v>93896</v>
      </c>
      <c r="C57" s="37">
        <v>1182</v>
      </c>
      <c r="D57" s="19">
        <f t="shared" si="16"/>
        <v>110985072</v>
      </c>
      <c r="E57" s="32">
        <f t="shared" si="20"/>
        <v>96372</v>
      </c>
      <c r="F57" s="32">
        <f t="shared" si="21"/>
        <v>3395973047</v>
      </c>
      <c r="G57">
        <f t="shared" si="17"/>
        <v>0.9972061836468616</v>
      </c>
      <c r="H57">
        <f t="shared" si="18"/>
        <v>0.9905955594024987</v>
      </c>
      <c r="I57">
        <f t="shared" si="22"/>
        <v>0.012230707145961417</v>
      </c>
      <c r="J57">
        <f t="shared" si="23"/>
        <v>1.9488170928744062</v>
      </c>
      <c r="K57">
        <f t="shared" si="19"/>
        <v>0.023835411143990754</v>
      </c>
    </row>
    <row r="58" spans="1:13" ht="12.75">
      <c r="A58" s="46" t="s">
        <v>60</v>
      </c>
      <c r="B58" s="19">
        <v>119409</v>
      </c>
      <c r="C58" s="37">
        <v>270</v>
      </c>
      <c r="D58" s="19">
        <f t="shared" si="16"/>
        <v>32240430</v>
      </c>
      <c r="E58" s="32">
        <f t="shared" si="20"/>
        <v>96642</v>
      </c>
      <c r="F58" s="32">
        <f t="shared" si="21"/>
        <v>3428213477</v>
      </c>
      <c r="G58">
        <f t="shared" si="17"/>
        <v>1</v>
      </c>
      <c r="H58">
        <f t="shared" si="18"/>
        <v>1</v>
      </c>
      <c r="I58">
        <f t="shared" si="22"/>
        <v>0.0027938163531383564</v>
      </c>
      <c r="J58">
        <f t="shared" si="23"/>
        <v>1.9905955594024987</v>
      </c>
      <c r="K58">
        <f t="shared" si="19"/>
        <v>0.0055613584263432955</v>
      </c>
      <c r="L58" s="81" t="s">
        <v>198</v>
      </c>
      <c r="M58" s="76">
        <f>1-K59</f>
        <v>0.22083426521698946</v>
      </c>
    </row>
    <row r="59" spans="1:11" ht="12.75">
      <c r="A59" s="46"/>
      <c r="B59" s="19"/>
      <c r="C59" s="37"/>
      <c r="D59" s="19"/>
      <c r="K59">
        <f>SUM(K44:K58)</f>
        <v>0.7791657347830105</v>
      </c>
    </row>
    <row r="60" spans="1:4" ht="12.75">
      <c r="A60" s="46"/>
      <c r="B60" s="19"/>
      <c r="C60" s="37"/>
      <c r="D60" s="19"/>
    </row>
    <row r="61" spans="2:4" ht="12.75">
      <c r="B61" s="19"/>
      <c r="C61" s="37"/>
      <c r="D61" s="19"/>
    </row>
    <row r="62" spans="1:10" ht="15">
      <c r="A62" s="11" t="s">
        <v>116</v>
      </c>
      <c r="B62" s="17" t="s">
        <v>199</v>
      </c>
      <c r="C62" s="74" t="s">
        <v>138</v>
      </c>
      <c r="D62" s="17" t="s">
        <v>200</v>
      </c>
      <c r="E62" s="73" t="s">
        <v>196</v>
      </c>
      <c r="F62" s="73" t="s">
        <v>197</v>
      </c>
      <c r="G62" s="73" t="s">
        <v>194</v>
      </c>
      <c r="H62" s="73" t="s">
        <v>195</v>
      </c>
      <c r="I62" s="73" t="s">
        <v>169</v>
      </c>
      <c r="J62" s="73" t="s">
        <v>170</v>
      </c>
    </row>
    <row r="63" spans="1:11" ht="12.75">
      <c r="A63" t="s">
        <v>92</v>
      </c>
      <c r="B63" s="19">
        <v>15379</v>
      </c>
      <c r="C63" s="37">
        <v>47856</v>
      </c>
      <c r="D63" s="19">
        <f aca="true" t="shared" si="24" ref="D63:D88">C63*B63</f>
        <v>735977424</v>
      </c>
      <c r="E63" s="32">
        <f>C63</f>
        <v>47856</v>
      </c>
      <c r="F63" s="32">
        <f>D63</f>
        <v>735977424</v>
      </c>
      <c r="G63">
        <f>E63/$E$88</f>
        <v>0.05464255007701521</v>
      </c>
      <c r="H63">
        <f>F63/$F$88</f>
        <v>0.028815006769358952</v>
      </c>
      <c r="I63">
        <f>G63</f>
        <v>0.05464255007701521</v>
      </c>
      <c r="J63">
        <f>H63</f>
        <v>0.028815006769358952</v>
      </c>
      <c r="K63">
        <f>I63*J63</f>
        <v>0.0015745254503642288</v>
      </c>
    </row>
    <row r="64" spans="1:11" ht="12.75">
      <c r="A64" s="46" t="s">
        <v>93</v>
      </c>
      <c r="B64" s="19">
        <v>16318</v>
      </c>
      <c r="C64" s="37">
        <v>47101</v>
      </c>
      <c r="D64" s="19">
        <f t="shared" si="24"/>
        <v>768594118</v>
      </c>
      <c r="E64" s="32">
        <f>E63+C64</f>
        <v>94957</v>
      </c>
      <c r="F64" s="32">
        <f>F63+D64</f>
        <v>1504571542</v>
      </c>
      <c r="G64">
        <f aca="true" t="shared" si="25" ref="G64:G88">E64/$E$88</f>
        <v>0.10842303217283378</v>
      </c>
      <c r="H64">
        <f aca="true" t="shared" si="26" ref="H64:H88">F64/$F$88</f>
        <v>0.058907023169388464</v>
      </c>
      <c r="I64">
        <f>G64-G63</f>
        <v>0.053780482095818566</v>
      </c>
      <c r="J64">
        <f>H64+H63</f>
        <v>0.08772202993874742</v>
      </c>
      <c r="K64">
        <f aca="true" t="shared" si="27" ref="K64:K88">I64*J64</f>
        <v>0.0047177330605296655</v>
      </c>
    </row>
    <row r="65" spans="1:11" ht="12.75">
      <c r="A65" t="s">
        <v>24</v>
      </c>
      <c r="B65" s="19">
        <v>17444</v>
      </c>
      <c r="C65" s="37">
        <v>6748</v>
      </c>
      <c r="D65" s="19">
        <f t="shared" si="24"/>
        <v>117712112</v>
      </c>
      <c r="E65" s="32">
        <f aca="true" t="shared" si="28" ref="E65:E88">E64+C65</f>
        <v>101705</v>
      </c>
      <c r="F65" s="32">
        <f aca="true" t="shared" si="29" ref="F65:F88">F64+D65</f>
        <v>1622283654</v>
      </c>
      <c r="G65">
        <f t="shared" si="25"/>
        <v>0.11612797884450919</v>
      </c>
      <c r="H65">
        <f t="shared" si="26"/>
        <v>0.06351569076367534</v>
      </c>
      <c r="I65">
        <f aca="true" t="shared" si="30" ref="I65:I88">G65-G64</f>
        <v>0.007704946671675414</v>
      </c>
      <c r="J65">
        <f aca="true" t="shared" si="31" ref="J65:J88">H65+H64</f>
        <v>0.12242271393306381</v>
      </c>
      <c r="K65">
        <f t="shared" si="27"/>
        <v>0.0009432604822560314</v>
      </c>
    </row>
    <row r="66" spans="1:11" ht="12.75">
      <c r="A66" s="46" t="s">
        <v>51</v>
      </c>
      <c r="B66" s="19">
        <v>18444</v>
      </c>
      <c r="C66" s="37">
        <v>80277</v>
      </c>
      <c r="D66" s="19">
        <f t="shared" si="24"/>
        <v>1480628988</v>
      </c>
      <c r="E66" s="32">
        <f t="shared" si="28"/>
        <v>181982</v>
      </c>
      <c r="F66" s="32">
        <f t="shared" si="29"/>
        <v>3102912642</v>
      </c>
      <c r="G66">
        <f t="shared" si="25"/>
        <v>0.20778921238957251</v>
      </c>
      <c r="H66">
        <f t="shared" si="26"/>
        <v>0.12148531445165561</v>
      </c>
      <c r="I66">
        <f t="shared" si="30"/>
        <v>0.09166123354506332</v>
      </c>
      <c r="J66">
        <f t="shared" si="31"/>
        <v>0.18500100521533097</v>
      </c>
      <c r="K66">
        <f t="shared" si="27"/>
        <v>0.01695742034511393</v>
      </c>
    </row>
    <row r="67" spans="1:11" ht="12.75">
      <c r="A67" s="46" t="s">
        <v>4</v>
      </c>
      <c r="B67" s="19">
        <v>20467</v>
      </c>
      <c r="C67" s="37">
        <v>2828</v>
      </c>
      <c r="D67" s="19">
        <f t="shared" si="24"/>
        <v>57880676</v>
      </c>
      <c r="E67" s="32">
        <f t="shared" si="28"/>
        <v>184810</v>
      </c>
      <c r="F67" s="32">
        <f t="shared" si="29"/>
        <v>3160793318</v>
      </c>
      <c r="G67">
        <f t="shared" si="25"/>
        <v>0.21101825643039915</v>
      </c>
      <c r="H67">
        <f t="shared" si="26"/>
        <v>0.12375146014630273</v>
      </c>
      <c r="I67">
        <f t="shared" si="30"/>
        <v>0.003229044040826634</v>
      </c>
      <c r="J67">
        <f t="shared" si="31"/>
        <v>0.24523677459795834</v>
      </c>
      <c r="K67">
        <f t="shared" si="27"/>
        <v>0.0007918803456070818</v>
      </c>
    </row>
    <row r="68" spans="1:11" ht="12.75">
      <c r="A68" t="s">
        <v>94</v>
      </c>
      <c r="B68" s="19">
        <v>20814</v>
      </c>
      <c r="C68" s="37">
        <v>29224</v>
      </c>
      <c r="D68" s="19">
        <f t="shared" si="24"/>
        <v>608268336</v>
      </c>
      <c r="E68" s="32">
        <f t="shared" si="28"/>
        <v>214034</v>
      </c>
      <c r="F68" s="32">
        <f t="shared" si="29"/>
        <v>3769061654</v>
      </c>
      <c r="G68">
        <f t="shared" si="25"/>
        <v>0.24438656726813512</v>
      </c>
      <c r="H68">
        <f t="shared" si="26"/>
        <v>0.14756639746349237</v>
      </c>
      <c r="I68">
        <f t="shared" si="30"/>
        <v>0.033368310837735976</v>
      </c>
      <c r="J68">
        <f t="shared" si="31"/>
        <v>0.2713178576097951</v>
      </c>
      <c r="K68">
        <f t="shared" si="27"/>
        <v>0.009053418608552232</v>
      </c>
    </row>
    <row r="69" spans="1:11" ht="12.75">
      <c r="A69" s="46" t="s">
        <v>20</v>
      </c>
      <c r="B69" s="19">
        <v>22501</v>
      </c>
      <c r="C69" s="37">
        <v>99321</v>
      </c>
      <c r="D69" s="19">
        <f t="shared" si="24"/>
        <v>2234821821</v>
      </c>
      <c r="E69" s="32">
        <f t="shared" si="28"/>
        <v>313355</v>
      </c>
      <c r="F69" s="32">
        <f t="shared" si="29"/>
        <v>6003883475</v>
      </c>
      <c r="G69">
        <f t="shared" si="25"/>
        <v>0.3577924665534751</v>
      </c>
      <c r="H69">
        <f t="shared" si="26"/>
        <v>0.23506419807595533</v>
      </c>
      <c r="I69">
        <f t="shared" si="30"/>
        <v>0.11340589928533995</v>
      </c>
      <c r="J69">
        <f t="shared" si="31"/>
        <v>0.38263059553944767</v>
      </c>
      <c r="K69">
        <f t="shared" si="27"/>
        <v>0.04339256678123625</v>
      </c>
    </row>
    <row r="70" spans="1:11" ht="12.75">
      <c r="A70" t="s">
        <v>13</v>
      </c>
      <c r="B70" s="19">
        <v>26221</v>
      </c>
      <c r="C70" s="37">
        <v>12358</v>
      </c>
      <c r="D70" s="19">
        <f t="shared" si="24"/>
        <v>324039118</v>
      </c>
      <c r="E70" s="32">
        <f t="shared" si="28"/>
        <v>325713</v>
      </c>
      <c r="F70" s="32">
        <f t="shared" si="29"/>
        <v>6327922593</v>
      </c>
      <c r="G70">
        <f t="shared" si="25"/>
        <v>0.371902977959605</v>
      </c>
      <c r="H70">
        <f t="shared" si="26"/>
        <v>0.24775098584175384</v>
      </c>
      <c r="I70">
        <f t="shared" si="30"/>
        <v>0.0141105114061299</v>
      </c>
      <c r="J70">
        <f t="shared" si="31"/>
        <v>0.48281518391770917</v>
      </c>
      <c r="K70">
        <f t="shared" si="27"/>
        <v>0.006812769159723541</v>
      </c>
    </row>
    <row r="71" spans="1:11" ht="12.75">
      <c r="A71" s="46" t="s">
        <v>64</v>
      </c>
      <c r="B71" s="19">
        <v>26854</v>
      </c>
      <c r="C71" s="37">
        <v>1917</v>
      </c>
      <c r="D71" s="19">
        <f t="shared" si="24"/>
        <v>51479118</v>
      </c>
      <c r="E71" s="32">
        <f t="shared" si="28"/>
        <v>327630</v>
      </c>
      <c r="F71" s="32">
        <f t="shared" si="29"/>
        <v>6379401711</v>
      </c>
      <c r="G71">
        <f t="shared" si="25"/>
        <v>0.37409183136351754</v>
      </c>
      <c r="H71">
        <f t="shared" si="26"/>
        <v>0.2497664975752369</v>
      </c>
      <c r="I71">
        <f t="shared" si="30"/>
        <v>0.0021888534039125607</v>
      </c>
      <c r="J71">
        <f t="shared" si="31"/>
        <v>0.49751748341699076</v>
      </c>
      <c r="K71">
        <f t="shared" si="27"/>
        <v>0.0010889928370832911</v>
      </c>
    </row>
    <row r="72" spans="1:11" ht="12.75">
      <c r="A72" t="s">
        <v>22</v>
      </c>
      <c r="B72" s="19">
        <v>28614</v>
      </c>
      <c r="C72" s="37">
        <v>42452</v>
      </c>
      <c r="D72" s="19">
        <f t="shared" si="24"/>
        <v>1214721528</v>
      </c>
      <c r="E72" s="32">
        <f t="shared" si="28"/>
        <v>370082</v>
      </c>
      <c r="F72" s="32">
        <f t="shared" si="29"/>
        <v>7594123239</v>
      </c>
      <c r="G72">
        <f t="shared" si="25"/>
        <v>0.4225640299565769</v>
      </c>
      <c r="H72">
        <f t="shared" si="26"/>
        <v>0.2973253056456948</v>
      </c>
      <c r="I72">
        <f t="shared" si="30"/>
        <v>0.048472198593059346</v>
      </c>
      <c r="J72">
        <f t="shared" si="31"/>
        <v>0.5470918032209318</v>
      </c>
      <c r="K72">
        <f t="shared" si="27"/>
        <v>0.02651874253435995</v>
      </c>
    </row>
    <row r="73" spans="1:11" ht="12.75">
      <c r="A73" s="12" t="s">
        <v>28</v>
      </c>
      <c r="B73" s="19">
        <v>28943</v>
      </c>
      <c r="C73" s="37">
        <v>353187</v>
      </c>
      <c r="D73" s="19">
        <f t="shared" si="24"/>
        <v>10222291341</v>
      </c>
      <c r="E73" s="32">
        <f t="shared" si="28"/>
        <v>723269</v>
      </c>
      <c r="F73" s="32">
        <f t="shared" si="29"/>
        <v>17816414580</v>
      </c>
      <c r="G73">
        <f t="shared" si="25"/>
        <v>0.8258371479365746</v>
      </c>
      <c r="H73">
        <f t="shared" si="26"/>
        <v>0.697548715473106</v>
      </c>
      <c r="I73">
        <f t="shared" si="30"/>
        <v>0.4032731179799977</v>
      </c>
      <c r="J73">
        <f t="shared" si="31"/>
        <v>0.9948740211188009</v>
      </c>
      <c r="K73">
        <f t="shared" si="27"/>
        <v>0.4012059484938769</v>
      </c>
    </row>
    <row r="74" spans="1:11" ht="12.75">
      <c r="A74" s="46" t="s">
        <v>142</v>
      </c>
      <c r="B74" s="19">
        <v>28951</v>
      </c>
      <c r="C74" s="37">
        <v>9724</v>
      </c>
      <c r="D74" s="19">
        <f t="shared" si="24"/>
        <v>281519524</v>
      </c>
      <c r="E74" s="32">
        <f t="shared" si="28"/>
        <v>732993</v>
      </c>
      <c r="F74" s="32">
        <f t="shared" si="29"/>
        <v>18097934104</v>
      </c>
      <c r="G74">
        <f t="shared" si="25"/>
        <v>0.8369401268096291</v>
      </c>
      <c r="H74">
        <f t="shared" si="26"/>
        <v>0.7085707750162894</v>
      </c>
      <c r="I74">
        <f t="shared" si="30"/>
        <v>0.011102978873054559</v>
      </c>
      <c r="J74">
        <f t="shared" si="31"/>
        <v>1.4061194904893954</v>
      </c>
      <c r="K74">
        <f t="shared" si="27"/>
        <v>0.015612114995893997</v>
      </c>
    </row>
    <row r="75" spans="1:11" ht="12.75">
      <c r="A75" t="s">
        <v>89</v>
      </c>
      <c r="B75" s="19">
        <v>30098</v>
      </c>
      <c r="C75" s="37">
        <v>8435</v>
      </c>
      <c r="D75" s="19">
        <f t="shared" si="24"/>
        <v>253876630</v>
      </c>
      <c r="E75" s="32">
        <f t="shared" si="28"/>
        <v>741428</v>
      </c>
      <c r="F75" s="32">
        <f t="shared" si="29"/>
        <v>18351810734</v>
      </c>
      <c r="G75">
        <f t="shared" si="25"/>
        <v>0.8465713101492234</v>
      </c>
      <c r="H75">
        <f t="shared" si="26"/>
        <v>0.7185105592725414</v>
      </c>
      <c r="I75">
        <f t="shared" si="30"/>
        <v>0.00963118333959423</v>
      </c>
      <c r="J75">
        <f t="shared" si="31"/>
        <v>1.4270813342888307</v>
      </c>
      <c r="K75">
        <f t="shared" si="27"/>
        <v>0.01374448197104849</v>
      </c>
    </row>
    <row r="76" spans="1:11" ht="12.75">
      <c r="A76" s="46" t="s">
        <v>44</v>
      </c>
      <c r="B76" s="19">
        <v>33229</v>
      </c>
      <c r="C76" s="37">
        <v>29254</v>
      </c>
      <c r="D76" s="19">
        <f t="shared" si="24"/>
        <v>972081166</v>
      </c>
      <c r="E76" s="32">
        <f t="shared" si="28"/>
        <v>770682</v>
      </c>
      <c r="F76" s="32">
        <f t="shared" si="29"/>
        <v>19323891900</v>
      </c>
      <c r="G76">
        <f t="shared" si="25"/>
        <v>0.8799738753438281</v>
      </c>
      <c r="H76">
        <f t="shared" si="26"/>
        <v>0.7565695057364431</v>
      </c>
      <c r="I76">
        <f t="shared" si="30"/>
        <v>0.033402565194604716</v>
      </c>
      <c r="J76">
        <f t="shared" si="31"/>
        <v>1.4750800650089846</v>
      </c>
      <c r="K76">
        <f t="shared" si="27"/>
        <v>0.04927145803872437</v>
      </c>
    </row>
    <row r="77" spans="1:11" ht="12.75">
      <c r="A77" t="s">
        <v>70</v>
      </c>
      <c r="B77" s="19">
        <v>37753</v>
      </c>
      <c r="C77" s="37">
        <v>2501</v>
      </c>
      <c r="D77" s="19">
        <f t="shared" si="24"/>
        <v>94420253</v>
      </c>
      <c r="E77" s="32">
        <f t="shared" si="28"/>
        <v>773183</v>
      </c>
      <c r="F77" s="32">
        <f t="shared" si="29"/>
        <v>19418312153</v>
      </c>
      <c r="G77">
        <f t="shared" si="25"/>
        <v>0.8828295468947854</v>
      </c>
      <c r="H77">
        <f t="shared" si="26"/>
        <v>0.760266249876464</v>
      </c>
      <c r="I77">
        <f t="shared" si="30"/>
        <v>0.0028556715509573394</v>
      </c>
      <c r="J77">
        <f t="shared" si="31"/>
        <v>1.516835755612907</v>
      </c>
      <c r="K77">
        <f t="shared" si="27"/>
        <v>0.0043315847147786584</v>
      </c>
    </row>
    <row r="78" spans="1:11" ht="12.75">
      <c r="A78" s="46" t="s">
        <v>40</v>
      </c>
      <c r="B78" s="19">
        <v>37814</v>
      </c>
      <c r="C78" s="37">
        <v>9667</v>
      </c>
      <c r="D78" s="19">
        <f t="shared" si="24"/>
        <v>365547938</v>
      </c>
      <c r="E78" s="32">
        <f t="shared" si="28"/>
        <v>782850</v>
      </c>
      <c r="F78" s="32">
        <f t="shared" si="29"/>
        <v>19783860091</v>
      </c>
      <c r="G78">
        <f t="shared" si="25"/>
        <v>0.8938674424897893</v>
      </c>
      <c r="H78">
        <f t="shared" si="26"/>
        <v>0.7745781920155956</v>
      </c>
      <c r="I78">
        <f t="shared" si="30"/>
        <v>0.0110378955950039</v>
      </c>
      <c r="J78">
        <f t="shared" si="31"/>
        <v>1.5348444418920595</v>
      </c>
      <c r="K78">
        <f t="shared" si="27"/>
        <v>0.01694145270417658</v>
      </c>
    </row>
    <row r="79" spans="1:11" ht="12.75">
      <c r="A79" t="s">
        <v>36</v>
      </c>
      <c r="B79" s="19">
        <v>39237</v>
      </c>
      <c r="C79" s="37">
        <v>24294</v>
      </c>
      <c r="D79" s="19">
        <f t="shared" si="24"/>
        <v>953223678</v>
      </c>
      <c r="E79" s="32">
        <f t="shared" si="28"/>
        <v>807144</v>
      </c>
      <c r="F79" s="32">
        <f t="shared" si="29"/>
        <v>20737083769</v>
      </c>
      <c r="G79">
        <f t="shared" si="25"/>
        <v>0.9216066206820956</v>
      </c>
      <c r="H79">
        <f t="shared" si="26"/>
        <v>0.8118988296310821</v>
      </c>
      <c r="I79">
        <f t="shared" si="30"/>
        <v>0.027739178192306313</v>
      </c>
      <c r="J79">
        <f t="shared" si="31"/>
        <v>1.5864770216466777</v>
      </c>
      <c r="K79">
        <f t="shared" si="27"/>
        <v>0.04400756880145659</v>
      </c>
    </row>
    <row r="80" spans="1:11" ht="12.75">
      <c r="A80" s="46" t="s">
        <v>66</v>
      </c>
      <c r="B80" s="19">
        <v>44509</v>
      </c>
      <c r="C80" s="37">
        <v>30262</v>
      </c>
      <c r="D80" s="19">
        <f t="shared" si="24"/>
        <v>1346931358</v>
      </c>
      <c r="E80" s="32">
        <f t="shared" si="28"/>
        <v>837406</v>
      </c>
      <c r="F80" s="32">
        <f t="shared" si="29"/>
        <v>22084015127</v>
      </c>
      <c r="G80">
        <f t="shared" si="25"/>
        <v>0.95616013226749</v>
      </c>
      <c r="H80">
        <f t="shared" si="26"/>
        <v>0.8646339203186354</v>
      </c>
      <c r="I80">
        <f t="shared" si="30"/>
        <v>0.034553511585394325</v>
      </c>
      <c r="J80">
        <f t="shared" si="31"/>
        <v>1.6765327499497173</v>
      </c>
      <c r="K80">
        <f t="shared" si="27"/>
        <v>0.05793009379868057</v>
      </c>
    </row>
    <row r="81" spans="1:11" ht="12.75">
      <c r="A81" s="46" t="s">
        <v>143</v>
      </c>
      <c r="B81" s="19">
        <v>46651</v>
      </c>
      <c r="C81" s="37">
        <v>12317</v>
      </c>
      <c r="D81" s="19">
        <f t="shared" si="24"/>
        <v>574600367</v>
      </c>
      <c r="E81" s="32">
        <f t="shared" si="28"/>
        <v>849723</v>
      </c>
      <c r="F81" s="32">
        <f t="shared" si="29"/>
        <v>22658615494</v>
      </c>
      <c r="G81">
        <f t="shared" si="25"/>
        <v>0.9702238293858994</v>
      </c>
      <c r="H81">
        <f t="shared" si="26"/>
        <v>0.8871306884596933</v>
      </c>
      <c r="I81">
        <f t="shared" si="30"/>
        <v>0.01406369711840938</v>
      </c>
      <c r="J81">
        <f t="shared" si="31"/>
        <v>1.7517646087783287</v>
      </c>
      <c r="K81">
        <f t="shared" si="27"/>
        <v>0.024636286880607317</v>
      </c>
    </row>
    <row r="82" spans="1:11" ht="12.75">
      <c r="A82" s="46" t="s">
        <v>108</v>
      </c>
      <c r="B82" s="19">
        <v>55945</v>
      </c>
      <c r="C82" s="37">
        <v>1709</v>
      </c>
      <c r="D82" s="19">
        <f t="shared" si="24"/>
        <v>95610005</v>
      </c>
      <c r="E82" s="32">
        <f t="shared" si="28"/>
        <v>851432</v>
      </c>
      <c r="F82" s="32">
        <f t="shared" si="29"/>
        <v>22754225499</v>
      </c>
      <c r="G82">
        <f t="shared" si="25"/>
        <v>0.9721751859155219</v>
      </c>
      <c r="H82">
        <f t="shared" si="26"/>
        <v>0.8908740138001912</v>
      </c>
      <c r="I82">
        <f t="shared" si="30"/>
        <v>0.0019513565296225277</v>
      </c>
      <c r="J82">
        <f t="shared" si="31"/>
        <v>1.7780047022598846</v>
      </c>
      <c r="K82">
        <f t="shared" si="27"/>
        <v>0.003469521085454384</v>
      </c>
    </row>
    <row r="83" spans="1:11" ht="12.75">
      <c r="A83" s="46" t="s">
        <v>84</v>
      </c>
      <c r="B83" s="19">
        <v>56735</v>
      </c>
      <c r="C83" s="37">
        <v>7331</v>
      </c>
      <c r="D83" s="19">
        <f t="shared" si="24"/>
        <v>415924285</v>
      </c>
      <c r="E83" s="32">
        <f t="shared" si="28"/>
        <v>858763</v>
      </c>
      <c r="F83" s="32">
        <f t="shared" si="29"/>
        <v>23170149784</v>
      </c>
      <c r="G83">
        <f t="shared" si="25"/>
        <v>0.9805458089223466</v>
      </c>
      <c r="H83">
        <f t="shared" si="26"/>
        <v>0.9071582919546468</v>
      </c>
      <c r="I83">
        <f t="shared" si="30"/>
        <v>0.008370623006824673</v>
      </c>
      <c r="J83">
        <f t="shared" si="31"/>
        <v>1.798032305754838</v>
      </c>
      <c r="K83">
        <f t="shared" si="27"/>
        <v>0.015050650585565463</v>
      </c>
    </row>
    <row r="84" spans="1:11" ht="12.75">
      <c r="A84" s="46" t="s">
        <v>95</v>
      </c>
      <c r="B84" s="19">
        <v>65096</v>
      </c>
      <c r="C84" s="37">
        <v>4515</v>
      </c>
      <c r="D84" s="19">
        <f t="shared" si="24"/>
        <v>293908440</v>
      </c>
      <c r="E84" s="32">
        <f t="shared" si="28"/>
        <v>863278</v>
      </c>
      <c r="F84" s="32">
        <f t="shared" si="29"/>
        <v>23464058224</v>
      </c>
      <c r="G84">
        <f t="shared" si="25"/>
        <v>0.985701089631092</v>
      </c>
      <c r="H84">
        <f t="shared" si="26"/>
        <v>0.9186654026512538</v>
      </c>
      <c r="I84">
        <f t="shared" si="30"/>
        <v>0.005155280708745491</v>
      </c>
      <c r="J84">
        <f t="shared" si="31"/>
        <v>1.8258236946059005</v>
      </c>
      <c r="K84">
        <f t="shared" si="27"/>
        <v>0.009412633670372218</v>
      </c>
    </row>
    <row r="85" spans="1:11" ht="12.75">
      <c r="A85" t="s">
        <v>30</v>
      </c>
      <c r="B85" s="19">
        <v>96723</v>
      </c>
      <c r="C85" s="37">
        <v>5372</v>
      </c>
      <c r="D85" s="19">
        <f t="shared" si="24"/>
        <v>519595956</v>
      </c>
      <c r="E85" s="32">
        <f t="shared" si="28"/>
        <v>868650</v>
      </c>
      <c r="F85" s="32">
        <f t="shared" si="29"/>
        <v>23983654180</v>
      </c>
      <c r="G85">
        <f t="shared" si="25"/>
        <v>0.9918349031343878</v>
      </c>
      <c r="H85">
        <f t="shared" si="26"/>
        <v>0.9390086366978889</v>
      </c>
      <c r="I85">
        <f t="shared" si="30"/>
        <v>0.006133813503295782</v>
      </c>
      <c r="J85">
        <f t="shared" si="31"/>
        <v>1.8576740393491429</v>
      </c>
      <c r="K85">
        <f t="shared" si="27"/>
        <v>0.011394626107281793</v>
      </c>
    </row>
    <row r="86" spans="1:11" ht="12.75">
      <c r="A86" s="46" t="s">
        <v>71</v>
      </c>
      <c r="B86" s="19">
        <v>167514</v>
      </c>
      <c r="C86" s="37">
        <v>2521</v>
      </c>
      <c r="D86" s="19">
        <f t="shared" si="24"/>
        <v>422302794</v>
      </c>
      <c r="E86" s="32">
        <f t="shared" si="28"/>
        <v>871171</v>
      </c>
      <c r="F86" s="32">
        <f t="shared" si="29"/>
        <v>24405956974</v>
      </c>
      <c r="G86">
        <f t="shared" si="25"/>
        <v>0.9947134109232577</v>
      </c>
      <c r="H86">
        <f t="shared" si="26"/>
        <v>0.9555426463984762</v>
      </c>
      <c r="I86">
        <f t="shared" si="30"/>
        <v>0.0028785077888698885</v>
      </c>
      <c r="J86">
        <f t="shared" si="31"/>
        <v>1.8945512830963651</v>
      </c>
      <c r="K86">
        <f t="shared" si="27"/>
        <v>0.005453480624806328</v>
      </c>
    </row>
    <row r="87" spans="1:11" ht="12.75">
      <c r="A87" s="46" t="s">
        <v>111</v>
      </c>
      <c r="B87" s="19">
        <v>175310</v>
      </c>
      <c r="C87" s="37">
        <v>1398</v>
      </c>
      <c r="D87" s="19">
        <f t="shared" si="24"/>
        <v>245083380</v>
      </c>
      <c r="E87" s="32">
        <f t="shared" si="28"/>
        <v>872569</v>
      </c>
      <c r="F87" s="32">
        <f t="shared" si="29"/>
        <v>24651040354</v>
      </c>
      <c r="G87">
        <f t="shared" si="25"/>
        <v>0.996309663953341</v>
      </c>
      <c r="H87">
        <f t="shared" si="26"/>
        <v>0.965138157107725</v>
      </c>
      <c r="I87">
        <f t="shared" si="30"/>
        <v>0.0015962530300832611</v>
      </c>
      <c r="J87">
        <f t="shared" si="31"/>
        <v>1.920680803506201</v>
      </c>
      <c r="K87">
        <f t="shared" si="27"/>
        <v>0.003065892552419526</v>
      </c>
    </row>
    <row r="88" spans="1:11" ht="12.75">
      <c r="A88" t="s">
        <v>107</v>
      </c>
      <c r="B88" s="19">
        <v>275502</v>
      </c>
      <c r="C88" s="37">
        <v>3232</v>
      </c>
      <c r="D88" s="19">
        <f t="shared" si="24"/>
        <v>890422464</v>
      </c>
      <c r="E88" s="32">
        <f t="shared" si="28"/>
        <v>875801</v>
      </c>
      <c r="F88" s="32">
        <f t="shared" si="29"/>
        <v>25541462818</v>
      </c>
      <c r="G88">
        <f t="shared" si="25"/>
        <v>1</v>
      </c>
      <c r="H88">
        <f t="shared" si="26"/>
        <v>1</v>
      </c>
      <c r="I88">
        <f t="shared" si="30"/>
        <v>0.0036903360466590263</v>
      </c>
      <c r="J88">
        <f t="shared" si="31"/>
        <v>1.965138157107725</v>
      </c>
      <c r="K88">
        <f t="shared" si="27"/>
        <v>0.007252020177839727</v>
      </c>
    </row>
    <row r="89" spans="2:13" ht="12.75">
      <c r="B89" s="32"/>
      <c r="C89" s="37"/>
      <c r="D89" s="19"/>
      <c r="K89">
        <f>SUM(K63:K88)</f>
        <v>0.7946311248078092</v>
      </c>
      <c r="L89" s="81" t="s">
        <v>198</v>
      </c>
      <c r="M89" s="76">
        <f>1-K89</f>
        <v>0.20536887519219083</v>
      </c>
    </row>
    <row r="90" spans="1:4" ht="12.75">
      <c r="A90" s="1"/>
      <c r="C90" s="1"/>
      <c r="D90" s="19">
        <f>C90*B90</f>
        <v>0</v>
      </c>
    </row>
    <row r="91" spans="1:10" ht="15">
      <c r="A91" s="11" t="s">
        <v>148</v>
      </c>
      <c r="B91" s="17" t="s">
        <v>199</v>
      </c>
      <c r="C91" s="74" t="s">
        <v>138</v>
      </c>
      <c r="D91" s="17" t="s">
        <v>200</v>
      </c>
      <c r="E91" s="73" t="s">
        <v>196</v>
      </c>
      <c r="F91" s="73" t="s">
        <v>197</v>
      </c>
      <c r="G91" s="73" t="s">
        <v>194</v>
      </c>
      <c r="H91" s="73" t="s">
        <v>195</v>
      </c>
      <c r="I91" s="73" t="s">
        <v>169</v>
      </c>
      <c r="J91" s="73" t="s">
        <v>170</v>
      </c>
    </row>
    <row r="92" spans="1:11" ht="12.75">
      <c r="A92" s="46" t="s">
        <v>15</v>
      </c>
      <c r="B92" s="19">
        <v>13634</v>
      </c>
      <c r="C92" s="37">
        <v>729</v>
      </c>
      <c r="D92" s="19">
        <f aca="true" t="shared" si="32" ref="D92:D101">C92*B92</f>
        <v>9939186</v>
      </c>
      <c r="E92" s="32">
        <f>C92</f>
        <v>729</v>
      </c>
      <c r="F92" s="32">
        <f>D92</f>
        <v>9939186</v>
      </c>
      <c r="G92">
        <f>E92/$E$101</f>
        <v>0.023161974963461906</v>
      </c>
      <c r="H92">
        <f>F92/$F$101</f>
        <v>0.013935327622590865</v>
      </c>
      <c r="I92">
        <f>G92</f>
        <v>0.023161974963461906</v>
      </c>
      <c r="J92">
        <f>H92</f>
        <v>0.013935327622590865</v>
      </c>
      <c r="K92">
        <f>I92*J92</f>
        <v>0.00032276970950208874</v>
      </c>
    </row>
    <row r="93" spans="1:11" ht="12.75">
      <c r="A93" s="46" t="s">
        <v>53</v>
      </c>
      <c r="B93" s="19">
        <v>17658</v>
      </c>
      <c r="C93" s="37">
        <v>1740</v>
      </c>
      <c r="D93" s="19">
        <f t="shared" si="32"/>
        <v>30724920</v>
      </c>
      <c r="E93" s="32">
        <f>E92+C93</f>
        <v>2469</v>
      </c>
      <c r="F93" s="32">
        <f>F92+D93</f>
        <v>40664106</v>
      </c>
      <c r="G93">
        <f aca="true" t="shared" si="33" ref="G93:G101">E93/$E$101</f>
        <v>0.0784457012137002</v>
      </c>
      <c r="H93">
        <f aca="true" t="shared" si="34" ref="H93:H101">F93/$F$101</f>
        <v>0.05701348577134616</v>
      </c>
      <c r="I93">
        <f>G93-G92</f>
        <v>0.055283726250238294</v>
      </c>
      <c r="J93">
        <f>H93+H92</f>
        <v>0.07094881339393702</v>
      </c>
      <c r="K93">
        <f aca="true" t="shared" si="35" ref="K93:K101">I93*J93</f>
        <v>0.003922314777449655</v>
      </c>
    </row>
    <row r="94" spans="1:11" ht="12.75">
      <c r="A94" s="46" t="s">
        <v>145</v>
      </c>
      <c r="B94" s="19">
        <v>20568</v>
      </c>
      <c r="C94" s="37">
        <v>542</v>
      </c>
      <c r="D94" s="19">
        <f t="shared" si="32"/>
        <v>11147856</v>
      </c>
      <c r="E94" s="32">
        <f aca="true" t="shared" si="36" ref="E94:E101">E93+C94</f>
        <v>3011</v>
      </c>
      <c r="F94" s="32">
        <f aca="true" t="shared" si="37" ref="F94:F101">F93+D94</f>
        <v>51811962</v>
      </c>
      <c r="G94">
        <f t="shared" si="33"/>
        <v>0.09566626421808477</v>
      </c>
      <c r="H94">
        <f t="shared" si="34"/>
        <v>0.07264344034201878</v>
      </c>
      <c r="I94">
        <f aca="true" t="shared" si="38" ref="I94:I101">G94-G93</f>
        <v>0.01722056300438457</v>
      </c>
      <c r="J94">
        <f aca="true" t="shared" si="39" ref="J94:J101">H94+H93</f>
        <v>0.12965692611336493</v>
      </c>
      <c r="K94">
        <f t="shared" si="35"/>
        <v>0.0022327652650900357</v>
      </c>
    </row>
    <row r="95" spans="1:11" ht="12.75">
      <c r="A95" s="12" t="s">
        <v>19</v>
      </c>
      <c r="B95" s="19">
        <v>21040</v>
      </c>
      <c r="C95" s="37">
        <v>7366</v>
      </c>
      <c r="D95" s="19">
        <f t="shared" si="32"/>
        <v>154980640</v>
      </c>
      <c r="E95" s="32">
        <f t="shared" si="36"/>
        <v>10377</v>
      </c>
      <c r="F95" s="32">
        <f t="shared" si="37"/>
        <v>206792602</v>
      </c>
      <c r="G95">
        <f t="shared" si="33"/>
        <v>0.3297007053440935</v>
      </c>
      <c r="H95">
        <f t="shared" si="34"/>
        <v>0.2899354795048648</v>
      </c>
      <c r="I95">
        <f t="shared" si="38"/>
        <v>0.23403444112600874</v>
      </c>
      <c r="J95">
        <f t="shared" si="39"/>
        <v>0.3625789198468836</v>
      </c>
      <c r="K95">
        <f t="shared" si="35"/>
        <v>0.08485595487043733</v>
      </c>
    </row>
    <row r="96" spans="1:11" ht="12.75">
      <c r="A96" t="s">
        <v>97</v>
      </c>
      <c r="B96" s="19">
        <v>21711</v>
      </c>
      <c r="C96" s="37">
        <v>2552</v>
      </c>
      <c r="D96" s="19">
        <f t="shared" si="32"/>
        <v>55406472</v>
      </c>
      <c r="E96" s="32">
        <f t="shared" si="36"/>
        <v>12929</v>
      </c>
      <c r="F96" s="32">
        <f t="shared" si="37"/>
        <v>262199074</v>
      </c>
      <c r="G96">
        <f t="shared" si="33"/>
        <v>0.410783503844443</v>
      </c>
      <c r="H96">
        <f t="shared" si="34"/>
        <v>0.3676186358249002</v>
      </c>
      <c r="I96">
        <f t="shared" si="38"/>
        <v>0.0810827985003495</v>
      </c>
      <c r="J96">
        <f t="shared" si="39"/>
        <v>0.657554115329765</v>
      </c>
      <c r="K96">
        <f t="shared" si="35"/>
        <v>0.05331632783635891</v>
      </c>
    </row>
    <row r="97" spans="1:11" ht="12.75">
      <c r="A97" t="s">
        <v>55</v>
      </c>
      <c r="B97" s="19">
        <v>22932</v>
      </c>
      <c r="C97" s="37">
        <v>6473</v>
      </c>
      <c r="D97" s="19">
        <f t="shared" si="32"/>
        <v>148438836</v>
      </c>
      <c r="E97" s="32">
        <f t="shared" si="36"/>
        <v>19402</v>
      </c>
      <c r="F97" s="32">
        <f t="shared" si="37"/>
        <v>410637910</v>
      </c>
      <c r="G97">
        <f t="shared" si="33"/>
        <v>0.6164453199466227</v>
      </c>
      <c r="H97">
        <f t="shared" si="34"/>
        <v>0.5757386782082539</v>
      </c>
      <c r="I97">
        <f t="shared" si="38"/>
        <v>0.20566181610217965</v>
      </c>
      <c r="J97">
        <f t="shared" si="39"/>
        <v>0.943357314033154</v>
      </c>
      <c r="K97">
        <f t="shared" si="35"/>
        <v>0.19401257843733266</v>
      </c>
    </row>
    <row r="98" spans="1:11" ht="12.75">
      <c r="A98" t="s">
        <v>106</v>
      </c>
      <c r="B98" s="19">
        <v>23197</v>
      </c>
      <c r="C98" s="37">
        <v>8176</v>
      </c>
      <c r="D98" s="19">
        <f t="shared" si="32"/>
        <v>189658672</v>
      </c>
      <c r="E98" s="32">
        <f t="shared" si="36"/>
        <v>27578</v>
      </c>
      <c r="F98" s="32">
        <f t="shared" si="37"/>
        <v>600296582</v>
      </c>
      <c r="G98">
        <f t="shared" si="33"/>
        <v>0.8762152888098113</v>
      </c>
      <c r="H98">
        <f t="shared" si="34"/>
        <v>0.8416513727473741</v>
      </c>
      <c r="I98">
        <f t="shared" si="38"/>
        <v>0.2597699688631886</v>
      </c>
      <c r="J98">
        <f t="shared" si="39"/>
        <v>1.4173900509556279</v>
      </c>
      <c r="K98">
        <f t="shared" si="35"/>
        <v>0.36819536940373676</v>
      </c>
    </row>
    <row r="99" spans="1:11" ht="12.75">
      <c r="A99" t="s">
        <v>45</v>
      </c>
      <c r="B99" s="19">
        <v>25879</v>
      </c>
      <c r="C99" s="37">
        <v>838</v>
      </c>
      <c r="D99" s="19">
        <f t="shared" si="32"/>
        <v>21686602</v>
      </c>
      <c r="E99" s="32">
        <f t="shared" si="36"/>
        <v>28416</v>
      </c>
      <c r="F99" s="32">
        <f t="shared" si="37"/>
        <v>621983184</v>
      </c>
      <c r="G99">
        <f t="shared" si="33"/>
        <v>0.9028404397280295</v>
      </c>
      <c r="H99">
        <f t="shared" si="34"/>
        <v>0.872057273581782</v>
      </c>
      <c r="I99">
        <f t="shared" si="38"/>
        <v>0.026625150918218266</v>
      </c>
      <c r="J99">
        <f t="shared" si="39"/>
        <v>1.713708646329156</v>
      </c>
      <c r="K99">
        <f t="shared" si="35"/>
        <v>0.045627751338369306</v>
      </c>
    </row>
    <row r="100" spans="1:11" ht="12.75">
      <c r="A100" s="46" t="s">
        <v>144</v>
      </c>
      <c r="B100" s="19">
        <v>28855</v>
      </c>
      <c r="C100" s="37">
        <v>2786</v>
      </c>
      <c r="D100" s="19">
        <f t="shared" si="32"/>
        <v>80390030</v>
      </c>
      <c r="E100" s="32">
        <f t="shared" si="36"/>
        <v>31202</v>
      </c>
      <c r="F100" s="32">
        <f t="shared" si="37"/>
        <v>702373214</v>
      </c>
      <c r="G100">
        <f t="shared" si="33"/>
        <v>0.9913579462413421</v>
      </c>
      <c r="H100">
        <f t="shared" si="34"/>
        <v>0.9847688583775498</v>
      </c>
      <c r="I100">
        <f t="shared" si="38"/>
        <v>0.08851750651331258</v>
      </c>
      <c r="J100">
        <f t="shared" si="39"/>
        <v>1.8568261319593318</v>
      </c>
      <c r="K100">
        <f t="shared" si="35"/>
        <v>0.16436161922979917</v>
      </c>
    </row>
    <row r="101" spans="1:11" ht="12.75">
      <c r="A101" t="s">
        <v>63</v>
      </c>
      <c r="B101" s="19">
        <v>39939</v>
      </c>
      <c r="C101" s="37">
        <v>272</v>
      </c>
      <c r="D101" s="19">
        <f t="shared" si="32"/>
        <v>10863408</v>
      </c>
      <c r="E101" s="32">
        <f t="shared" si="36"/>
        <v>31474</v>
      </c>
      <c r="F101" s="32">
        <f t="shared" si="37"/>
        <v>713236622</v>
      </c>
      <c r="G101">
        <f t="shared" si="33"/>
        <v>1</v>
      </c>
      <c r="H101">
        <f t="shared" si="34"/>
        <v>1</v>
      </c>
      <c r="I101">
        <f t="shared" si="38"/>
        <v>0.008642053758657897</v>
      </c>
      <c r="J101">
        <f t="shared" si="39"/>
        <v>1.9847688583775498</v>
      </c>
      <c r="K101">
        <f t="shared" si="35"/>
        <v>0.01715247917260885</v>
      </c>
    </row>
    <row r="102" spans="2:13" ht="12.75">
      <c r="B102" s="32"/>
      <c r="C102" s="37"/>
      <c r="D102" s="19"/>
      <c r="K102">
        <f>SUM(K92:K101)</f>
        <v>0.9339999300406847</v>
      </c>
      <c r="L102" s="81" t="s">
        <v>198</v>
      </c>
      <c r="M102" s="76">
        <f>1-K102</f>
        <v>0.06600006995931529</v>
      </c>
    </row>
    <row r="103" spans="1:4" ht="12.75">
      <c r="A103" s="1"/>
      <c r="C103" s="1"/>
      <c r="D103" s="19">
        <f>C103*B103</f>
        <v>0</v>
      </c>
    </row>
    <row r="104" spans="1:10" ht="15">
      <c r="A104" s="11" t="s">
        <v>149</v>
      </c>
      <c r="B104" s="17" t="s">
        <v>199</v>
      </c>
      <c r="C104" s="74" t="s">
        <v>138</v>
      </c>
      <c r="D104" s="17" t="s">
        <v>200</v>
      </c>
      <c r="E104" s="73" t="s">
        <v>196</v>
      </c>
      <c r="F104" s="73" t="s">
        <v>197</v>
      </c>
      <c r="G104" s="73" t="s">
        <v>194</v>
      </c>
      <c r="H104" s="73" t="s">
        <v>195</v>
      </c>
      <c r="I104" s="73" t="s">
        <v>169</v>
      </c>
      <c r="J104" s="73" t="s">
        <v>170</v>
      </c>
    </row>
    <row r="105" spans="1:11" ht="12.75">
      <c r="A105" s="46" t="s">
        <v>112</v>
      </c>
      <c r="B105" s="19">
        <v>10569</v>
      </c>
      <c r="C105" s="37">
        <v>408</v>
      </c>
      <c r="D105" s="19">
        <f aca="true" t="shared" si="40" ref="D105:D116">C105*B105</f>
        <v>4312152</v>
      </c>
      <c r="E105" s="32">
        <f>C105</f>
        <v>408</v>
      </c>
      <c r="F105" s="32">
        <f>D105</f>
        <v>4312152</v>
      </c>
      <c r="G105">
        <f>E105/$E$116</f>
        <v>0.015357976360761876</v>
      </c>
      <c r="H105">
        <f>F105/$F$116</f>
        <v>0.006646920920649766</v>
      </c>
      <c r="I105">
        <f>G105</f>
        <v>0.015357976360761876</v>
      </c>
      <c r="J105">
        <f>H105</f>
        <v>0.006646920920649766</v>
      </c>
      <c r="K105">
        <f>I105*J105</f>
        <v>0.00010208325437119268</v>
      </c>
    </row>
    <row r="106" spans="1:11" ht="12.75">
      <c r="A106" t="s">
        <v>82</v>
      </c>
      <c r="B106" s="19">
        <v>14033</v>
      </c>
      <c r="C106" s="37">
        <v>415</v>
      </c>
      <c r="D106" s="19">
        <f t="shared" si="40"/>
        <v>5823695</v>
      </c>
      <c r="E106" s="32">
        <f>E105+C106</f>
        <v>823</v>
      </c>
      <c r="F106" s="32">
        <f>F105+D106</f>
        <v>10135847</v>
      </c>
      <c r="G106">
        <f aca="true" t="shared" si="41" ref="G106:G116">E106/$E$116</f>
        <v>0.030979447413987803</v>
      </c>
      <c r="H106">
        <f aca="true" t="shared" si="42" ref="H106:H116">F106/$F$116</f>
        <v>0.015623793751427402</v>
      </c>
      <c r="I106">
        <f>G106-G105</f>
        <v>0.015621471053225927</v>
      </c>
      <c r="J106">
        <f>H106+H105</f>
        <v>0.02227071467207717</v>
      </c>
      <c r="K106">
        <f aca="true" t="shared" si="43" ref="K106:K116">I106*J106</f>
        <v>0.00034790132458450745</v>
      </c>
    </row>
    <row r="107" spans="1:11" ht="12.75">
      <c r="A107" t="s">
        <v>67</v>
      </c>
      <c r="B107" s="19">
        <v>14726</v>
      </c>
      <c r="C107" s="37">
        <v>7438</v>
      </c>
      <c r="D107" s="19">
        <f t="shared" si="40"/>
        <v>109531988</v>
      </c>
      <c r="E107" s="32">
        <f aca="true" t="shared" si="44" ref="E107:E116">E106+C107</f>
        <v>8261</v>
      </c>
      <c r="F107" s="32">
        <f aca="true" t="shared" si="45" ref="F107:F116">F106+D107</f>
        <v>119667835</v>
      </c>
      <c r="G107">
        <f t="shared" si="41"/>
        <v>0.3109613792065046</v>
      </c>
      <c r="H107">
        <f t="shared" si="42"/>
        <v>0.1844607138130484</v>
      </c>
      <c r="I107">
        <f aca="true" t="shared" si="46" ref="I107:I116">G107-G106</f>
        <v>0.2799819317925168</v>
      </c>
      <c r="J107">
        <f aca="true" t="shared" si="47" ref="J107:J116">H107+H106</f>
        <v>0.2000845075644758</v>
      </c>
      <c r="K107">
        <f t="shared" si="43"/>
        <v>0.05602004694965637</v>
      </c>
    </row>
    <row r="108" spans="1:11" ht="12.75">
      <c r="A108" t="s">
        <v>77</v>
      </c>
      <c r="B108" s="19">
        <v>18770</v>
      </c>
      <c r="C108" s="37">
        <v>431</v>
      </c>
      <c r="D108" s="19">
        <f t="shared" si="40"/>
        <v>8089870</v>
      </c>
      <c r="E108" s="32">
        <f t="shared" si="44"/>
        <v>8692</v>
      </c>
      <c r="F108" s="32">
        <f t="shared" si="45"/>
        <v>127757705</v>
      </c>
      <c r="G108">
        <f t="shared" si="41"/>
        <v>0.3271851238425055</v>
      </c>
      <c r="H108">
        <f t="shared" si="42"/>
        <v>0.1969307580388403</v>
      </c>
      <c r="I108">
        <f t="shared" si="46"/>
        <v>0.016223744636000903</v>
      </c>
      <c r="J108">
        <f t="shared" si="47"/>
        <v>0.3813914718518887</v>
      </c>
      <c r="K108">
        <f t="shared" si="43"/>
        <v>0.006187597845673569</v>
      </c>
    </row>
    <row r="109" spans="1:11" ht="12.75">
      <c r="A109" s="46" t="s">
        <v>58</v>
      </c>
      <c r="B109" s="19">
        <v>19372</v>
      </c>
      <c r="C109" s="37">
        <v>668</v>
      </c>
      <c r="D109" s="19">
        <f t="shared" si="40"/>
        <v>12940496</v>
      </c>
      <c r="E109" s="32">
        <f t="shared" si="44"/>
        <v>9360</v>
      </c>
      <c r="F109" s="32">
        <f t="shared" si="45"/>
        <v>140698201</v>
      </c>
      <c r="G109">
        <f t="shared" si="41"/>
        <v>0.3523300459233607</v>
      </c>
      <c r="H109">
        <f t="shared" si="42"/>
        <v>0.21687774821589914</v>
      </c>
      <c r="I109">
        <f t="shared" si="46"/>
        <v>0.025144922080855225</v>
      </c>
      <c r="J109">
        <f t="shared" si="47"/>
        <v>0.4138085062547394</v>
      </c>
      <c r="K109">
        <f t="shared" si="43"/>
        <v>0.010405182646170515</v>
      </c>
    </row>
    <row r="110" spans="1:11" ht="12.75">
      <c r="A110" s="46" t="s">
        <v>87</v>
      </c>
      <c r="B110" s="19">
        <v>19944</v>
      </c>
      <c r="C110" s="37">
        <v>8856</v>
      </c>
      <c r="D110" s="19">
        <f t="shared" si="40"/>
        <v>176624064</v>
      </c>
      <c r="E110" s="32">
        <f t="shared" si="44"/>
        <v>18216</v>
      </c>
      <c r="F110" s="32">
        <f t="shared" si="45"/>
        <v>317322265</v>
      </c>
      <c r="G110">
        <f t="shared" si="41"/>
        <v>0.6856884739893097</v>
      </c>
      <c r="H110">
        <f t="shared" si="42"/>
        <v>0.48913303654798557</v>
      </c>
      <c r="I110">
        <f t="shared" si="46"/>
        <v>0.33335842806594895</v>
      </c>
      <c r="J110">
        <f t="shared" si="47"/>
        <v>0.7060107847638847</v>
      </c>
      <c r="K110">
        <f t="shared" si="43"/>
        <v>0.23535464540649562</v>
      </c>
    </row>
    <row r="111" spans="1:11" ht="12.75">
      <c r="A111" s="12" t="s">
        <v>73</v>
      </c>
      <c r="B111" s="19">
        <v>24141</v>
      </c>
      <c r="C111" s="37">
        <v>4950</v>
      </c>
      <c r="D111" s="19">
        <f t="shared" si="40"/>
        <v>119497950</v>
      </c>
      <c r="E111" s="32">
        <f t="shared" si="44"/>
        <v>23166</v>
      </c>
      <c r="F111" s="32">
        <f t="shared" si="45"/>
        <v>436820215</v>
      </c>
      <c r="G111">
        <f t="shared" si="41"/>
        <v>0.8720168636603177</v>
      </c>
      <c r="H111">
        <f t="shared" si="42"/>
        <v>0.6733318829313598</v>
      </c>
      <c r="I111">
        <f t="shared" si="46"/>
        <v>0.18632838967100807</v>
      </c>
      <c r="J111">
        <f t="shared" si="47"/>
        <v>1.1624649194793455</v>
      </c>
      <c r="K111">
        <f t="shared" si="43"/>
        <v>0.2166002164956245</v>
      </c>
    </row>
    <row r="112" spans="1:11" ht="12.75">
      <c r="A112" s="46" t="s">
        <v>17</v>
      </c>
      <c r="B112" s="19">
        <v>24698</v>
      </c>
      <c r="C112" s="37">
        <v>680</v>
      </c>
      <c r="D112" s="19">
        <f t="shared" si="40"/>
        <v>16794640</v>
      </c>
      <c r="E112" s="32">
        <f t="shared" si="44"/>
        <v>23846</v>
      </c>
      <c r="F112" s="32">
        <f t="shared" si="45"/>
        <v>453614855</v>
      </c>
      <c r="G112">
        <f t="shared" si="41"/>
        <v>0.8976134909282542</v>
      </c>
      <c r="H112">
        <f t="shared" si="42"/>
        <v>0.6992198024598878</v>
      </c>
      <c r="I112">
        <f t="shared" si="46"/>
        <v>0.025596627267936434</v>
      </c>
      <c r="J112">
        <f t="shared" si="47"/>
        <v>1.3725516853912476</v>
      </c>
      <c r="K112">
        <f t="shared" si="43"/>
        <v>0.03513269389693772</v>
      </c>
    </row>
    <row r="113" spans="1:11" ht="12.75">
      <c r="A113" t="s">
        <v>6</v>
      </c>
      <c r="B113" s="19">
        <v>47109</v>
      </c>
      <c r="C113" s="37">
        <v>414</v>
      </c>
      <c r="D113" s="19">
        <f t="shared" si="40"/>
        <v>19503126</v>
      </c>
      <c r="E113" s="32">
        <f t="shared" si="44"/>
        <v>24260</v>
      </c>
      <c r="F113" s="32">
        <f t="shared" si="45"/>
        <v>473117981</v>
      </c>
      <c r="G113">
        <f t="shared" si="41"/>
        <v>0.9131973198825567</v>
      </c>
      <c r="H113">
        <f t="shared" si="42"/>
        <v>0.7292826889786072</v>
      </c>
      <c r="I113">
        <f t="shared" si="46"/>
        <v>0.015583828954302548</v>
      </c>
      <c r="J113">
        <f t="shared" si="47"/>
        <v>1.428502491438495</v>
      </c>
      <c r="K113">
        <f t="shared" si="43"/>
        <v>0.022261538487372546</v>
      </c>
    </row>
    <row r="114" spans="1:11" ht="12.75">
      <c r="A114" s="46" t="s">
        <v>26</v>
      </c>
      <c r="B114" s="19">
        <v>58793</v>
      </c>
      <c r="C114" s="37">
        <v>1284</v>
      </c>
      <c r="D114" s="19">
        <f t="shared" si="40"/>
        <v>75490212</v>
      </c>
      <c r="E114" s="32">
        <f t="shared" si="44"/>
        <v>25544</v>
      </c>
      <c r="F114" s="32">
        <f t="shared" si="45"/>
        <v>548608193</v>
      </c>
      <c r="G114">
        <f t="shared" si="41"/>
        <v>0.9615297749002485</v>
      </c>
      <c r="H114">
        <f t="shared" si="42"/>
        <v>0.8456462748278736</v>
      </c>
      <c r="I114">
        <f t="shared" si="46"/>
        <v>0.04833245501769179</v>
      </c>
      <c r="J114">
        <f t="shared" si="47"/>
        <v>1.5749289638064807</v>
      </c>
      <c r="K114">
        <f t="shared" si="43"/>
        <v>0.07612018329923667</v>
      </c>
    </row>
    <row r="115" spans="1:11" ht="12.75">
      <c r="A115" s="46" t="s">
        <v>52</v>
      </c>
      <c r="B115" s="19">
        <v>96308</v>
      </c>
      <c r="C115" s="37">
        <v>201</v>
      </c>
      <c r="D115" s="19">
        <f t="shared" si="40"/>
        <v>19357908</v>
      </c>
      <c r="E115" s="32">
        <f t="shared" si="44"/>
        <v>25745</v>
      </c>
      <c r="F115" s="32">
        <f t="shared" si="45"/>
        <v>567966101</v>
      </c>
      <c r="G115">
        <f t="shared" si="41"/>
        <v>0.969095836783859</v>
      </c>
      <c r="H115">
        <f t="shared" si="42"/>
        <v>0.8754853166021926</v>
      </c>
      <c r="I115">
        <f t="shared" si="46"/>
        <v>0.007566061883610531</v>
      </c>
      <c r="J115">
        <f t="shared" si="47"/>
        <v>1.7211315914300662</v>
      </c>
      <c r="K115">
        <f t="shared" si="43"/>
        <v>0.013022188130596957</v>
      </c>
    </row>
    <row r="116" spans="1:11" ht="12.75">
      <c r="A116" s="46" t="s">
        <v>41</v>
      </c>
      <c r="B116" s="19">
        <v>98390</v>
      </c>
      <c r="C116" s="37">
        <v>821</v>
      </c>
      <c r="D116" s="19">
        <f t="shared" si="40"/>
        <v>80778190</v>
      </c>
      <c r="E116" s="32">
        <f t="shared" si="44"/>
        <v>26566</v>
      </c>
      <c r="F116" s="32">
        <f t="shared" si="45"/>
        <v>648744291</v>
      </c>
      <c r="G116">
        <f t="shared" si="41"/>
        <v>1</v>
      </c>
      <c r="H116">
        <f t="shared" si="42"/>
        <v>1</v>
      </c>
      <c r="I116">
        <f t="shared" si="46"/>
        <v>0.03090416321614098</v>
      </c>
      <c r="J116">
        <f t="shared" si="47"/>
        <v>1.8754853166021928</v>
      </c>
      <c r="K116">
        <f t="shared" si="43"/>
        <v>0.057960304333750004</v>
      </c>
    </row>
    <row r="117" spans="2:13" ht="12.75">
      <c r="B117" s="32"/>
      <c r="C117" s="37"/>
      <c r="D117" s="19"/>
      <c r="K117">
        <f>SUM(K105:K116)</f>
        <v>0.7295145820704702</v>
      </c>
      <c r="L117" s="81" t="s">
        <v>198</v>
      </c>
      <c r="M117" s="76">
        <f>1-K117</f>
        <v>0.27048541792952985</v>
      </c>
    </row>
    <row r="118" spans="1:4" ht="12.75">
      <c r="A118" s="1"/>
      <c r="C118" s="1"/>
      <c r="D118" s="19">
        <f>C118*B118</f>
        <v>0</v>
      </c>
    </row>
    <row r="119" spans="1:10" ht="15">
      <c r="A119" s="11" t="s">
        <v>150</v>
      </c>
      <c r="B119" s="17" t="s">
        <v>199</v>
      </c>
      <c r="C119" s="74" t="s">
        <v>138</v>
      </c>
      <c r="D119" s="17" t="s">
        <v>200</v>
      </c>
      <c r="E119" s="73" t="s">
        <v>196</v>
      </c>
      <c r="F119" s="73" t="s">
        <v>197</v>
      </c>
      <c r="G119" s="73" t="s">
        <v>194</v>
      </c>
      <c r="H119" s="73" t="s">
        <v>195</v>
      </c>
      <c r="I119" s="73" t="s">
        <v>169</v>
      </c>
      <c r="J119" s="73" t="s">
        <v>170</v>
      </c>
    </row>
    <row r="120" spans="1:11" ht="12.75">
      <c r="A120" s="46" t="s">
        <v>21</v>
      </c>
      <c r="B120" s="19">
        <v>12758</v>
      </c>
      <c r="C120" s="37">
        <v>1487</v>
      </c>
      <c r="D120" s="19">
        <f aca="true" t="shared" si="48" ref="D120:D134">C120*B120</f>
        <v>18971146</v>
      </c>
      <c r="E120" s="32">
        <f>C120</f>
        <v>1487</v>
      </c>
      <c r="F120" s="32">
        <f>D120</f>
        <v>18971146</v>
      </c>
      <c r="G120">
        <f>E120/$E$134</f>
        <v>0.027607077214414348</v>
      </c>
      <c r="H120">
        <f>F120/$F$134</f>
        <v>0.013659357179757962</v>
      </c>
      <c r="I120">
        <f>G120</f>
        <v>0.027607077214414348</v>
      </c>
      <c r="J120">
        <f>H120</f>
        <v>0.013659357179757962</v>
      </c>
      <c r="K120">
        <f>I120*J120</f>
        <v>0.0003770949283608431</v>
      </c>
    </row>
    <row r="121" spans="1:11" ht="12.75">
      <c r="A121" s="46" t="s">
        <v>46</v>
      </c>
      <c r="B121" s="19">
        <v>13365</v>
      </c>
      <c r="C121" s="37">
        <v>1327</v>
      </c>
      <c r="D121" s="19">
        <f t="shared" si="48"/>
        <v>17735355</v>
      </c>
      <c r="E121" s="32">
        <f>E120+C121</f>
        <v>2814</v>
      </c>
      <c r="F121" s="32">
        <f>F120+D121</f>
        <v>36706501</v>
      </c>
      <c r="G121">
        <f aca="true" t="shared" si="49" ref="G121:G134">E121/$E$134</f>
        <v>0.052243655199301936</v>
      </c>
      <c r="H121">
        <f aca="true" t="shared" si="50" ref="H121:H134">F121/$F$134</f>
        <v>0.026428936237069853</v>
      </c>
      <c r="I121">
        <f>G121-G120</f>
        <v>0.024636577984887588</v>
      </c>
      <c r="J121">
        <f>H121+H120</f>
        <v>0.04008829341682782</v>
      </c>
      <c r="K121">
        <f aca="true" t="shared" si="51" ref="K121:K134">I121*J121</f>
        <v>0.0009876383670447343</v>
      </c>
    </row>
    <row r="122" spans="1:11" ht="12.75">
      <c r="A122" t="s">
        <v>12</v>
      </c>
      <c r="B122" s="19">
        <v>13543</v>
      </c>
      <c r="C122" s="37">
        <v>558</v>
      </c>
      <c r="D122" s="19">
        <f t="shared" si="48"/>
        <v>7556994</v>
      </c>
      <c r="E122" s="32">
        <f aca="true" t="shared" si="52" ref="E122:E134">E121+C122</f>
        <v>3372</v>
      </c>
      <c r="F122" s="32">
        <f aca="true" t="shared" si="53" ref="F122:F134">F121+D122</f>
        <v>44263495</v>
      </c>
      <c r="G122">
        <f t="shared" si="49"/>
        <v>0.06260327126227652</v>
      </c>
      <c r="H122">
        <f t="shared" si="50"/>
        <v>0.03187002452194668</v>
      </c>
      <c r="I122">
        <f aca="true" t="shared" si="54" ref="I122:I134">G122-G121</f>
        <v>0.010359616062974586</v>
      </c>
      <c r="J122">
        <f aca="true" t="shared" si="55" ref="J122:J134">H122+H121</f>
        <v>0.05829896075901653</v>
      </c>
      <c r="K122">
        <f t="shared" si="51"/>
        <v>0.0006039548503338327</v>
      </c>
    </row>
    <row r="123" spans="1:11" ht="12.75">
      <c r="A123" t="s">
        <v>74</v>
      </c>
      <c r="B123" s="19">
        <v>13768</v>
      </c>
      <c r="C123" s="37">
        <v>896</v>
      </c>
      <c r="D123" s="19">
        <f t="shared" si="48"/>
        <v>12336128</v>
      </c>
      <c r="E123" s="32">
        <f t="shared" si="52"/>
        <v>4268</v>
      </c>
      <c r="F123" s="32">
        <f t="shared" si="53"/>
        <v>56599623</v>
      </c>
      <c r="G123">
        <f t="shared" si="49"/>
        <v>0.07923806694762639</v>
      </c>
      <c r="H123">
        <f t="shared" si="50"/>
        <v>0.04075212255478103</v>
      </c>
      <c r="I123">
        <f t="shared" si="54"/>
        <v>0.016634795685349868</v>
      </c>
      <c r="J123">
        <f t="shared" si="55"/>
        <v>0.0726221470767277</v>
      </c>
      <c r="K123">
        <f t="shared" si="51"/>
        <v>0.0012080545788527935</v>
      </c>
    </row>
    <row r="124" spans="1:11" ht="12.75">
      <c r="A124" s="46" t="s">
        <v>146</v>
      </c>
      <c r="B124" s="19">
        <v>13867</v>
      </c>
      <c r="C124" s="37">
        <v>450</v>
      </c>
      <c r="D124" s="19">
        <f t="shared" si="48"/>
        <v>6240150</v>
      </c>
      <c r="E124" s="32">
        <f t="shared" si="52"/>
        <v>4718</v>
      </c>
      <c r="F124" s="32">
        <f t="shared" si="53"/>
        <v>62839773</v>
      </c>
      <c r="G124">
        <f t="shared" si="49"/>
        <v>0.0875925960306704</v>
      </c>
      <c r="H124">
        <f t="shared" si="50"/>
        <v>0.04524507399299497</v>
      </c>
      <c r="I124">
        <f t="shared" si="54"/>
        <v>0.008354529083044016</v>
      </c>
      <c r="J124">
        <f t="shared" si="55"/>
        <v>0.08599719654777599</v>
      </c>
      <c r="K124">
        <f t="shared" si="51"/>
        <v>0.0007184660796186469</v>
      </c>
    </row>
    <row r="125" spans="1:11" ht="12.75">
      <c r="A125" s="46" t="s">
        <v>91</v>
      </c>
      <c r="B125" s="19">
        <v>15088</v>
      </c>
      <c r="C125" s="37">
        <v>4292</v>
      </c>
      <c r="D125" s="19">
        <f t="shared" si="48"/>
        <v>64757696</v>
      </c>
      <c r="E125" s="32">
        <f t="shared" si="52"/>
        <v>9010</v>
      </c>
      <c r="F125" s="32">
        <f t="shared" si="53"/>
        <v>127597469</v>
      </c>
      <c r="G125">
        <f t="shared" si="49"/>
        <v>0.1672762378627258</v>
      </c>
      <c r="H125">
        <f t="shared" si="50"/>
        <v>0.09187106589681478</v>
      </c>
      <c r="I125">
        <f t="shared" si="54"/>
        <v>0.0796836418320554</v>
      </c>
      <c r="J125">
        <f t="shared" si="55"/>
        <v>0.13711613988980975</v>
      </c>
      <c r="K125">
        <f t="shared" si="51"/>
        <v>0.010925913380373605</v>
      </c>
    </row>
    <row r="126" spans="1:11" ht="12.75">
      <c r="A126" s="12" t="s">
        <v>151</v>
      </c>
      <c r="B126" s="19">
        <v>17488</v>
      </c>
      <c r="C126" s="37">
        <v>12527</v>
      </c>
      <c r="D126" s="19">
        <f t="shared" si="48"/>
        <v>219072176</v>
      </c>
      <c r="E126" s="32">
        <f t="shared" si="52"/>
        <v>21537</v>
      </c>
      <c r="F126" s="32">
        <f t="shared" si="53"/>
        <v>346669645</v>
      </c>
      <c r="G126">
        <f t="shared" si="49"/>
        <v>0.39984776191448673</v>
      </c>
      <c r="H126">
        <f t="shared" si="50"/>
        <v>0.2496045575968312</v>
      </c>
      <c r="I126">
        <f t="shared" si="54"/>
        <v>0.23257152405176093</v>
      </c>
      <c r="J126">
        <f t="shared" si="55"/>
        <v>0.34147562349364596</v>
      </c>
      <c r="K126">
        <f t="shared" si="51"/>
        <v>0.07941750618244255</v>
      </c>
    </row>
    <row r="127" spans="1:11" ht="12.75">
      <c r="A127" s="46" t="s">
        <v>48</v>
      </c>
      <c r="B127" s="19">
        <v>17625</v>
      </c>
      <c r="C127" s="37">
        <v>1570</v>
      </c>
      <c r="D127" s="19">
        <f t="shared" si="48"/>
        <v>27671250</v>
      </c>
      <c r="E127" s="32">
        <f t="shared" si="52"/>
        <v>23107</v>
      </c>
      <c r="F127" s="32">
        <f t="shared" si="53"/>
        <v>374340895</v>
      </c>
      <c r="G127">
        <f t="shared" si="49"/>
        <v>0.4289957856042181</v>
      </c>
      <c r="H127">
        <f t="shared" si="50"/>
        <v>0.26952805021875176</v>
      </c>
      <c r="I127">
        <f t="shared" si="54"/>
        <v>0.02914802368973135</v>
      </c>
      <c r="J127">
        <f t="shared" si="55"/>
        <v>0.5191326078155829</v>
      </c>
      <c r="K127">
        <f t="shared" si="51"/>
        <v>0.015131689550720626</v>
      </c>
    </row>
    <row r="128" spans="1:11" ht="12.75">
      <c r="A128" s="46" t="s">
        <v>65</v>
      </c>
      <c r="B128" s="19">
        <v>18137</v>
      </c>
      <c r="C128" s="37">
        <v>1109</v>
      </c>
      <c r="D128" s="19">
        <f t="shared" si="48"/>
        <v>20113933</v>
      </c>
      <c r="E128" s="32">
        <f t="shared" si="52"/>
        <v>24216</v>
      </c>
      <c r="F128" s="32">
        <f t="shared" si="53"/>
        <v>394454828</v>
      </c>
      <c r="G128">
        <f t="shared" si="49"/>
        <v>0.44958505838887547</v>
      </c>
      <c r="H128">
        <f t="shared" si="50"/>
        <v>0.28401022199354703</v>
      </c>
      <c r="I128">
        <f t="shared" si="54"/>
        <v>0.020589272784657386</v>
      </c>
      <c r="J128">
        <f t="shared" si="55"/>
        <v>0.5535382722122988</v>
      </c>
      <c r="K128">
        <f t="shared" si="51"/>
        <v>0.011396950483326956</v>
      </c>
    </row>
    <row r="129" spans="1:11" ht="12.75">
      <c r="A129" s="46" t="s">
        <v>78</v>
      </c>
      <c r="B129" s="19">
        <v>19761</v>
      </c>
      <c r="C129" s="37">
        <v>702</v>
      </c>
      <c r="D129" s="19">
        <f t="shared" si="48"/>
        <v>13872222</v>
      </c>
      <c r="E129" s="32">
        <f t="shared" si="52"/>
        <v>24918</v>
      </c>
      <c r="F129" s="32">
        <f t="shared" si="53"/>
        <v>408327050</v>
      </c>
      <c r="G129">
        <f t="shared" si="49"/>
        <v>0.46261812375842415</v>
      </c>
      <c r="H129">
        <f t="shared" si="50"/>
        <v>0.29399831839926216</v>
      </c>
      <c r="I129">
        <f t="shared" si="54"/>
        <v>0.01303306536954868</v>
      </c>
      <c r="J129">
        <f t="shared" si="55"/>
        <v>0.5780085403928092</v>
      </c>
      <c r="K129">
        <f t="shared" si="51"/>
        <v>0.007533223091096901</v>
      </c>
    </row>
    <row r="130" spans="1:11" ht="12.75">
      <c r="A130" s="46" t="s">
        <v>54</v>
      </c>
      <c r="B130" s="19">
        <v>20906</v>
      </c>
      <c r="C130" s="37">
        <v>5503</v>
      </c>
      <c r="D130" s="19">
        <f t="shared" si="48"/>
        <v>115045718</v>
      </c>
      <c r="E130" s="32">
        <f t="shared" si="52"/>
        <v>30421</v>
      </c>
      <c r="F130" s="32">
        <f t="shared" si="53"/>
        <v>523372768</v>
      </c>
      <c r="G130">
        <f t="shared" si="49"/>
        <v>0.5647847316339603</v>
      </c>
      <c r="H130">
        <f t="shared" si="50"/>
        <v>0.37683203620227257</v>
      </c>
      <c r="I130">
        <f t="shared" si="54"/>
        <v>0.10216660787553611</v>
      </c>
      <c r="J130">
        <f t="shared" si="55"/>
        <v>0.6708303546015347</v>
      </c>
      <c r="K130">
        <f t="shared" si="51"/>
        <v>0.06853646178958184</v>
      </c>
    </row>
    <row r="131" spans="1:11" ht="12.75">
      <c r="A131" s="46" t="s">
        <v>18</v>
      </c>
      <c r="B131" s="19">
        <v>28150</v>
      </c>
      <c r="C131" s="37">
        <v>2470</v>
      </c>
      <c r="D131" s="19">
        <f t="shared" si="48"/>
        <v>69530500</v>
      </c>
      <c r="E131" s="32">
        <f t="shared" si="52"/>
        <v>32891</v>
      </c>
      <c r="F131" s="32">
        <f t="shared" si="53"/>
        <v>592903268</v>
      </c>
      <c r="G131">
        <f t="shared" si="49"/>
        <v>0.6106418134897796</v>
      </c>
      <c r="H131">
        <f t="shared" si="50"/>
        <v>0.4268944802099862</v>
      </c>
      <c r="I131">
        <f t="shared" si="54"/>
        <v>0.04585708185581938</v>
      </c>
      <c r="J131">
        <f t="shared" si="55"/>
        <v>0.8037265164122588</v>
      </c>
      <c r="K131">
        <f t="shared" si="51"/>
        <v>0.03685655265280951</v>
      </c>
    </row>
    <row r="132" spans="1:11" ht="12.75">
      <c r="A132" s="46" t="s">
        <v>69</v>
      </c>
      <c r="B132" s="19">
        <v>28445</v>
      </c>
      <c r="C132" s="37">
        <v>1023</v>
      </c>
      <c r="D132" s="19">
        <f t="shared" si="48"/>
        <v>29099235</v>
      </c>
      <c r="E132" s="32">
        <f t="shared" si="52"/>
        <v>33914</v>
      </c>
      <c r="F132" s="32">
        <f t="shared" si="53"/>
        <v>622002503</v>
      </c>
      <c r="G132">
        <f t="shared" si="49"/>
        <v>0.6296344429385664</v>
      </c>
      <c r="H132">
        <f t="shared" si="50"/>
        <v>0.4478461319722316</v>
      </c>
      <c r="I132">
        <f t="shared" si="54"/>
        <v>0.01899262944878677</v>
      </c>
      <c r="J132">
        <f t="shared" si="55"/>
        <v>0.8747406121822179</v>
      </c>
      <c r="K132">
        <f t="shared" si="51"/>
        <v>0.016613624310981758</v>
      </c>
    </row>
    <row r="133" spans="1:11" ht="12.75">
      <c r="A133" s="46" t="s">
        <v>81</v>
      </c>
      <c r="B133" s="19">
        <v>36974</v>
      </c>
      <c r="C133" s="37">
        <v>16527</v>
      </c>
      <c r="D133" s="19">
        <f t="shared" si="48"/>
        <v>611069298</v>
      </c>
      <c r="E133" s="32">
        <f t="shared" si="52"/>
        <v>50441</v>
      </c>
      <c r="F133" s="32">
        <f t="shared" si="53"/>
        <v>1233071801</v>
      </c>
      <c r="G133">
        <f t="shared" si="49"/>
        <v>0.9364684477284964</v>
      </c>
      <c r="H133">
        <f t="shared" si="50"/>
        <v>0.8878202802374949</v>
      </c>
      <c r="I133">
        <f t="shared" si="54"/>
        <v>0.30683400478992995</v>
      </c>
      <c r="J133">
        <f t="shared" si="55"/>
        <v>1.3356664122097266</v>
      </c>
      <c r="K133">
        <f t="shared" si="51"/>
        <v>0.4098278743217078</v>
      </c>
    </row>
    <row r="134" spans="1:11" ht="12.75">
      <c r="A134" s="46" t="s">
        <v>102</v>
      </c>
      <c r="B134" s="19">
        <v>45530</v>
      </c>
      <c r="C134" s="37">
        <v>3422</v>
      </c>
      <c r="D134" s="19">
        <f t="shared" si="48"/>
        <v>155803660</v>
      </c>
      <c r="E134" s="32">
        <f t="shared" si="52"/>
        <v>53863</v>
      </c>
      <c r="F134" s="32">
        <f t="shared" si="53"/>
        <v>1388875461</v>
      </c>
      <c r="G134">
        <f t="shared" si="49"/>
        <v>1</v>
      </c>
      <c r="H134">
        <f t="shared" si="50"/>
        <v>1</v>
      </c>
      <c r="I134">
        <f t="shared" si="54"/>
        <v>0.06353155227150364</v>
      </c>
      <c r="J134">
        <f t="shared" si="55"/>
        <v>1.887820280237495</v>
      </c>
      <c r="K134">
        <f t="shared" si="51"/>
        <v>0.11993615281311307</v>
      </c>
    </row>
    <row r="135" spans="1:13" ht="12.75">
      <c r="A135" s="1"/>
      <c r="B135" s="32"/>
      <c r="C135" s="37"/>
      <c r="D135" s="19"/>
      <c r="K135">
        <f>SUM(K120:K134)</f>
        <v>0.7800711573803655</v>
      </c>
      <c r="L135" s="81" t="s">
        <v>198</v>
      </c>
      <c r="M135" s="76">
        <f>1-K135</f>
        <v>0.21992884261963452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21"/>
  <sheetViews>
    <sheetView zoomScalePageLayoutView="0" workbookViewId="0" topLeftCell="A1">
      <selection activeCell="A12" sqref="A12:IV12"/>
    </sheetView>
  </sheetViews>
  <sheetFormatPr defaultColWidth="11.421875" defaultRowHeight="12.75"/>
  <cols>
    <col min="1" max="1" width="34.57421875" style="0" bestFit="1" customWidth="1"/>
    <col min="2" max="2" width="7.57421875" style="0" bestFit="1" customWidth="1"/>
  </cols>
  <sheetData>
    <row r="2" spans="2:3" ht="13.5" thickBot="1">
      <c r="B2">
        <v>1996</v>
      </c>
      <c r="C2">
        <v>2010</v>
      </c>
    </row>
    <row r="3" spans="1:7" s="63" customFormat="1" ht="12.75">
      <c r="A3" s="61" t="s">
        <v>7</v>
      </c>
      <c r="B3" s="64">
        <v>110</v>
      </c>
      <c r="C3" s="64">
        <v>112</v>
      </c>
      <c r="E3" s="63" t="s">
        <v>7</v>
      </c>
      <c r="F3" s="65">
        <v>110</v>
      </c>
      <c r="G3" s="65">
        <v>112</v>
      </c>
    </row>
    <row r="4" spans="1:7" s="63" customFormat="1" ht="12.75">
      <c r="A4" s="35" t="s">
        <v>100</v>
      </c>
      <c r="B4" s="50">
        <v>161</v>
      </c>
      <c r="C4" s="50">
        <v>167</v>
      </c>
      <c r="E4" s="63" t="s">
        <v>8</v>
      </c>
      <c r="F4" s="50">
        <v>285</v>
      </c>
      <c r="G4" s="50">
        <v>325</v>
      </c>
    </row>
    <row r="5" spans="1:7" ht="12.75">
      <c r="A5" s="35" t="s">
        <v>52</v>
      </c>
      <c r="B5" s="37">
        <v>136</v>
      </c>
      <c r="C5" s="37">
        <v>201</v>
      </c>
      <c r="E5" s="46" t="s">
        <v>9</v>
      </c>
      <c r="F5" s="37">
        <v>1096</v>
      </c>
      <c r="G5" s="37">
        <v>1142</v>
      </c>
    </row>
    <row r="6" spans="1:7" ht="12.75">
      <c r="A6" s="35" t="s">
        <v>86</v>
      </c>
      <c r="B6" s="37">
        <v>244</v>
      </c>
      <c r="C6" s="37">
        <v>234</v>
      </c>
      <c r="E6" s="46" t="s">
        <v>10</v>
      </c>
      <c r="F6" s="37">
        <v>730</v>
      </c>
      <c r="G6" s="37">
        <v>920</v>
      </c>
    </row>
    <row r="7" spans="1:7" ht="12.75">
      <c r="A7" s="35" t="s">
        <v>37</v>
      </c>
      <c r="B7" s="37">
        <v>268</v>
      </c>
      <c r="C7" s="37">
        <v>258</v>
      </c>
      <c r="E7" t="s">
        <v>14</v>
      </c>
      <c r="F7" s="37">
        <v>594</v>
      </c>
      <c r="G7" s="37">
        <v>760</v>
      </c>
    </row>
    <row r="8" spans="1:7" ht="12.75">
      <c r="A8" s="35" t="s">
        <v>60</v>
      </c>
      <c r="B8" s="37">
        <v>277</v>
      </c>
      <c r="C8" s="37">
        <v>270</v>
      </c>
      <c r="E8" t="s">
        <v>31</v>
      </c>
      <c r="F8" s="37">
        <v>1048</v>
      </c>
      <c r="G8" s="37">
        <v>1313</v>
      </c>
    </row>
    <row r="9" spans="1:7" ht="12.75">
      <c r="A9" s="35" t="s">
        <v>63</v>
      </c>
      <c r="B9" s="37">
        <v>296</v>
      </c>
      <c r="C9" s="37">
        <v>272</v>
      </c>
      <c r="E9" s="45" t="s">
        <v>57</v>
      </c>
      <c r="F9" s="37">
        <v>4000</v>
      </c>
      <c r="G9" s="37">
        <v>4239</v>
      </c>
    </row>
    <row r="10" spans="1:7" ht="12.75">
      <c r="A10" s="35" t="s">
        <v>83</v>
      </c>
      <c r="B10" s="37">
        <v>202</v>
      </c>
      <c r="C10" s="37">
        <v>308</v>
      </c>
      <c r="E10" s="46" t="s">
        <v>88</v>
      </c>
      <c r="F10" s="37">
        <v>1888</v>
      </c>
      <c r="G10" s="37">
        <v>2405</v>
      </c>
    </row>
    <row r="11" spans="1:7" ht="12.75">
      <c r="A11" s="35" t="s">
        <v>47</v>
      </c>
      <c r="B11" s="37">
        <v>244</v>
      </c>
      <c r="C11" s="37">
        <v>323</v>
      </c>
      <c r="E11" s="46" t="s">
        <v>90</v>
      </c>
      <c r="F11" s="37">
        <v>1046</v>
      </c>
      <c r="G11" s="37">
        <v>1269</v>
      </c>
    </row>
    <row r="12" spans="1:7" s="63" customFormat="1" ht="12.75">
      <c r="A12" s="35" t="s">
        <v>8</v>
      </c>
      <c r="B12" s="50">
        <v>285</v>
      </c>
      <c r="C12" s="50">
        <v>325</v>
      </c>
      <c r="E12" s="63" t="s">
        <v>100</v>
      </c>
      <c r="F12" s="50">
        <v>161</v>
      </c>
      <c r="G12" s="50">
        <v>167</v>
      </c>
    </row>
    <row r="13" spans="1:7" ht="12.75">
      <c r="A13" s="35" t="s">
        <v>98</v>
      </c>
      <c r="B13" s="37">
        <v>314</v>
      </c>
      <c r="C13" s="37">
        <v>352</v>
      </c>
      <c r="E13" s="46" t="s">
        <v>101</v>
      </c>
      <c r="F13" s="37">
        <v>4173</v>
      </c>
      <c r="G13" s="37">
        <v>4050</v>
      </c>
    </row>
    <row r="14" spans="1:7" ht="12.75">
      <c r="A14" s="35" t="s">
        <v>11</v>
      </c>
      <c r="B14" s="37">
        <v>399</v>
      </c>
      <c r="C14" s="37">
        <v>379</v>
      </c>
      <c r="E14" t="s">
        <v>114</v>
      </c>
      <c r="F14" s="37">
        <v>3963</v>
      </c>
      <c r="G14" s="37">
        <v>4258</v>
      </c>
    </row>
    <row r="15" spans="1:7" ht="12.75">
      <c r="A15" s="35" t="s">
        <v>76</v>
      </c>
      <c r="B15" s="37">
        <v>332</v>
      </c>
      <c r="C15" s="37">
        <v>390</v>
      </c>
      <c r="E15" s="46" t="s">
        <v>109</v>
      </c>
      <c r="F15" s="37">
        <v>1135</v>
      </c>
      <c r="G15" s="37">
        <v>1302</v>
      </c>
    </row>
    <row r="16" spans="1:7" ht="12.75">
      <c r="A16" s="35" t="s">
        <v>112</v>
      </c>
      <c r="B16" s="37">
        <v>0</v>
      </c>
      <c r="C16" s="37">
        <v>408</v>
      </c>
      <c r="E16" s="46" t="s">
        <v>110</v>
      </c>
      <c r="F16" s="37">
        <v>899</v>
      </c>
      <c r="G16" s="37">
        <v>1060</v>
      </c>
    </row>
    <row r="17" spans="1:3" ht="12.75">
      <c r="A17" s="35" t="s">
        <v>6</v>
      </c>
      <c r="B17" s="37">
        <v>374</v>
      </c>
      <c r="C17" s="37">
        <v>414</v>
      </c>
    </row>
    <row r="18" spans="1:3" ht="12.75">
      <c r="A18" s="35" t="s">
        <v>82</v>
      </c>
      <c r="B18" s="37">
        <v>397</v>
      </c>
      <c r="C18" s="37">
        <v>415</v>
      </c>
    </row>
    <row r="19" spans="1:3" ht="12.75">
      <c r="A19" s="35" t="s">
        <v>62</v>
      </c>
      <c r="B19" s="37">
        <v>368</v>
      </c>
      <c r="C19" s="37">
        <v>419</v>
      </c>
    </row>
    <row r="20" spans="1:3" ht="12.75">
      <c r="A20" s="35" t="s">
        <v>79</v>
      </c>
      <c r="B20" s="37">
        <v>386</v>
      </c>
      <c r="C20" s="37">
        <v>419</v>
      </c>
    </row>
    <row r="21" spans="1:3" ht="12.75">
      <c r="A21" s="35" t="s">
        <v>77</v>
      </c>
      <c r="B21" s="37">
        <v>338</v>
      </c>
      <c r="C21" s="37">
        <v>431</v>
      </c>
    </row>
    <row r="22" spans="1:3" ht="12.75">
      <c r="A22" s="35" t="s">
        <v>34</v>
      </c>
      <c r="B22" s="37">
        <v>510</v>
      </c>
      <c r="C22" s="37">
        <v>439</v>
      </c>
    </row>
    <row r="23" spans="1:3" ht="12.75">
      <c r="A23" s="35" t="s">
        <v>43</v>
      </c>
      <c r="B23" s="37">
        <v>316</v>
      </c>
      <c r="C23" s="37">
        <v>450</v>
      </c>
    </row>
    <row r="24" spans="1:3" ht="12.75">
      <c r="A24" s="35" t="s">
        <v>3</v>
      </c>
      <c r="B24" s="37">
        <v>388</v>
      </c>
      <c r="C24" s="37">
        <v>450</v>
      </c>
    </row>
    <row r="25" spans="1:3" ht="12.75">
      <c r="A25" s="35" t="s">
        <v>75</v>
      </c>
      <c r="B25" s="37">
        <v>473</v>
      </c>
      <c r="C25" s="37">
        <v>519</v>
      </c>
    </row>
    <row r="26" spans="1:3" ht="12.75">
      <c r="A26" s="35" t="s">
        <v>39</v>
      </c>
      <c r="B26" s="37">
        <v>452</v>
      </c>
      <c r="C26" s="37">
        <v>529</v>
      </c>
    </row>
    <row r="27" spans="1:3" ht="12.75">
      <c r="A27" s="35" t="s">
        <v>99</v>
      </c>
      <c r="B27" s="37">
        <v>534</v>
      </c>
      <c r="C27" s="37">
        <v>542</v>
      </c>
    </row>
    <row r="28" spans="1:3" ht="12.75">
      <c r="A28" s="35" t="s">
        <v>12</v>
      </c>
      <c r="B28" s="37">
        <v>471</v>
      </c>
      <c r="C28" s="37">
        <v>558</v>
      </c>
    </row>
    <row r="29" spans="1:3" ht="12.75">
      <c r="A29" s="35" t="s">
        <v>56</v>
      </c>
      <c r="B29" s="37">
        <v>525</v>
      </c>
      <c r="C29" s="37">
        <v>614</v>
      </c>
    </row>
    <row r="30" spans="1:3" ht="12.75">
      <c r="A30" s="35" t="s">
        <v>58</v>
      </c>
      <c r="B30" s="37">
        <v>624</v>
      </c>
      <c r="C30" s="37">
        <v>668</v>
      </c>
    </row>
    <row r="31" spans="1:3" ht="12.75">
      <c r="A31" s="35" t="s">
        <v>17</v>
      </c>
      <c r="B31" s="37">
        <v>658</v>
      </c>
      <c r="C31" s="37">
        <v>680</v>
      </c>
    </row>
    <row r="32" spans="1:3" ht="12.75">
      <c r="A32" s="35" t="s">
        <v>78</v>
      </c>
      <c r="B32" s="37">
        <v>473</v>
      </c>
      <c r="C32" s="37">
        <v>702</v>
      </c>
    </row>
    <row r="33" spans="1:3" ht="12.75">
      <c r="A33" s="35" t="s">
        <v>15</v>
      </c>
      <c r="B33" s="37">
        <v>637</v>
      </c>
      <c r="C33" s="37">
        <v>729</v>
      </c>
    </row>
    <row r="34" spans="1:3" ht="12.75">
      <c r="A34" s="35" t="s">
        <v>14</v>
      </c>
      <c r="B34" s="37">
        <v>594</v>
      </c>
      <c r="C34" s="37">
        <v>760</v>
      </c>
    </row>
    <row r="35" spans="1:3" ht="12.75">
      <c r="A35" s="35" t="s">
        <v>41</v>
      </c>
      <c r="B35" s="37">
        <v>788</v>
      </c>
      <c r="C35" s="37">
        <v>821</v>
      </c>
    </row>
    <row r="36" spans="1:3" ht="12.75">
      <c r="A36" s="35" t="s">
        <v>45</v>
      </c>
      <c r="B36" s="37">
        <v>804</v>
      </c>
      <c r="C36" s="37">
        <v>838</v>
      </c>
    </row>
    <row r="37" spans="1:3" ht="12.75">
      <c r="A37" s="35" t="s">
        <v>49</v>
      </c>
      <c r="B37" s="37">
        <v>778</v>
      </c>
      <c r="C37" s="37">
        <v>869</v>
      </c>
    </row>
    <row r="38" spans="1:3" ht="12.75">
      <c r="A38" s="35" t="s">
        <v>74</v>
      </c>
      <c r="B38" s="37">
        <v>580</v>
      </c>
      <c r="C38" s="37">
        <v>896</v>
      </c>
    </row>
    <row r="39" spans="1:3" ht="12.75">
      <c r="A39" s="35" t="s">
        <v>33</v>
      </c>
      <c r="B39" s="37">
        <v>808</v>
      </c>
      <c r="C39" s="37">
        <v>897</v>
      </c>
    </row>
    <row r="40" spans="1:3" ht="12.75">
      <c r="A40" s="35" t="s">
        <v>10</v>
      </c>
      <c r="B40" s="37">
        <v>730</v>
      </c>
      <c r="C40" s="37">
        <v>920</v>
      </c>
    </row>
    <row r="41" spans="1:3" ht="12.75">
      <c r="A41" s="35" t="s">
        <v>23</v>
      </c>
      <c r="B41" s="37">
        <v>996</v>
      </c>
      <c r="C41" s="37">
        <v>966</v>
      </c>
    </row>
    <row r="42" spans="1:3" ht="12.75">
      <c r="A42" s="35" t="s">
        <v>42</v>
      </c>
      <c r="B42" s="37">
        <v>977</v>
      </c>
      <c r="C42" s="37">
        <v>1012</v>
      </c>
    </row>
    <row r="43" spans="1:3" ht="12.75">
      <c r="A43" s="35" t="s">
        <v>69</v>
      </c>
      <c r="B43" s="37">
        <v>829</v>
      </c>
      <c r="C43" s="37">
        <v>1023</v>
      </c>
    </row>
    <row r="44" spans="1:3" ht="12.75">
      <c r="A44" s="35" t="s">
        <v>110</v>
      </c>
      <c r="B44" s="37">
        <v>899</v>
      </c>
      <c r="C44" s="37">
        <v>1060</v>
      </c>
    </row>
    <row r="45" spans="1:3" ht="12.75">
      <c r="A45" s="35" t="s">
        <v>65</v>
      </c>
      <c r="B45" s="37">
        <v>937</v>
      </c>
      <c r="C45" s="37">
        <v>1109</v>
      </c>
    </row>
    <row r="46" spans="1:3" ht="12.75">
      <c r="A46" s="35" t="s">
        <v>9</v>
      </c>
      <c r="B46" s="37">
        <v>1096</v>
      </c>
      <c r="C46" s="37">
        <v>1142</v>
      </c>
    </row>
    <row r="47" spans="1:3" ht="12.75">
      <c r="A47" s="35" t="s">
        <v>72</v>
      </c>
      <c r="B47" s="37">
        <v>1100</v>
      </c>
      <c r="C47" s="37">
        <v>1182</v>
      </c>
    </row>
    <row r="48" spans="1:3" ht="12.75">
      <c r="A48" s="35" t="s">
        <v>90</v>
      </c>
      <c r="B48" s="37">
        <v>1046</v>
      </c>
      <c r="C48" s="37">
        <v>1269</v>
      </c>
    </row>
    <row r="49" spans="1:3" ht="12.75">
      <c r="A49" s="35" t="s">
        <v>26</v>
      </c>
      <c r="B49" s="37">
        <v>978</v>
      </c>
      <c r="C49" s="37">
        <v>1284</v>
      </c>
    </row>
    <row r="50" spans="1:3" ht="12.75">
      <c r="A50" s="35" t="s">
        <v>109</v>
      </c>
      <c r="B50" s="37">
        <v>1135</v>
      </c>
      <c r="C50" s="37">
        <v>1302</v>
      </c>
    </row>
    <row r="51" spans="1:3" ht="12.75">
      <c r="A51" s="35" t="s">
        <v>31</v>
      </c>
      <c r="B51" s="37">
        <v>1048</v>
      </c>
      <c r="C51" s="37">
        <v>1313</v>
      </c>
    </row>
    <row r="52" spans="1:3" ht="12.75">
      <c r="A52" s="35" t="s">
        <v>46</v>
      </c>
      <c r="B52" s="37">
        <v>987</v>
      </c>
      <c r="C52" s="37">
        <v>1327</v>
      </c>
    </row>
    <row r="53" spans="1:3" ht="12.75">
      <c r="A53" s="35" t="s">
        <v>111</v>
      </c>
      <c r="B53" s="37">
        <v>1148</v>
      </c>
      <c r="C53" s="37">
        <v>1398</v>
      </c>
    </row>
    <row r="54" spans="1:3" ht="12.75">
      <c r="A54" s="35" t="s">
        <v>16</v>
      </c>
      <c r="B54" s="37">
        <v>1490</v>
      </c>
      <c r="C54" s="37">
        <v>1433</v>
      </c>
    </row>
    <row r="55" spans="1:3" ht="12.75">
      <c r="A55" s="35" t="s">
        <v>85</v>
      </c>
      <c r="B55" s="37">
        <v>1415</v>
      </c>
      <c r="C55" s="37">
        <v>1466</v>
      </c>
    </row>
    <row r="56" spans="1:3" ht="12.75">
      <c r="A56" s="35" t="s">
        <v>21</v>
      </c>
      <c r="B56" s="37">
        <v>1047</v>
      </c>
      <c r="C56" s="37">
        <v>1487</v>
      </c>
    </row>
    <row r="57" spans="1:3" ht="12.75">
      <c r="A57" s="35" t="s">
        <v>48</v>
      </c>
      <c r="B57" s="37">
        <v>1090</v>
      </c>
      <c r="C57" s="37">
        <v>1570</v>
      </c>
    </row>
    <row r="58" spans="1:3" ht="12.75">
      <c r="A58" s="35" t="s">
        <v>108</v>
      </c>
      <c r="B58" s="37">
        <v>1597</v>
      </c>
      <c r="C58" s="37">
        <v>1709</v>
      </c>
    </row>
    <row r="59" spans="1:3" ht="12.75">
      <c r="A59" s="35" t="s">
        <v>53</v>
      </c>
      <c r="B59" s="37">
        <v>1448</v>
      </c>
      <c r="C59" s="37">
        <v>1740</v>
      </c>
    </row>
    <row r="60" spans="1:3" ht="12.75">
      <c r="A60" s="35" t="s">
        <v>29</v>
      </c>
      <c r="B60" s="37">
        <v>1640</v>
      </c>
      <c r="C60" s="37">
        <v>1762</v>
      </c>
    </row>
    <row r="61" spans="1:3" ht="12.75">
      <c r="A61" s="35" t="s">
        <v>64</v>
      </c>
      <c r="B61" s="37">
        <v>1518</v>
      </c>
      <c r="C61" s="37">
        <v>1917</v>
      </c>
    </row>
    <row r="62" spans="1:3" ht="12.75">
      <c r="A62" s="35" t="s">
        <v>80</v>
      </c>
      <c r="B62" s="37">
        <v>1781</v>
      </c>
      <c r="C62" s="37">
        <v>1938</v>
      </c>
    </row>
    <row r="63" spans="1:3" ht="12.75">
      <c r="A63" s="35" t="s">
        <v>88</v>
      </c>
      <c r="B63" s="37">
        <v>1888</v>
      </c>
      <c r="C63" s="37">
        <v>2405</v>
      </c>
    </row>
    <row r="64" spans="1:3" ht="12.75">
      <c r="A64" s="35" t="s">
        <v>18</v>
      </c>
      <c r="B64" s="37">
        <v>1389</v>
      </c>
      <c r="C64" s="37">
        <v>2470</v>
      </c>
    </row>
    <row r="65" spans="1:3" ht="12.75">
      <c r="A65" s="35" t="s">
        <v>70</v>
      </c>
      <c r="B65" s="37">
        <v>2057</v>
      </c>
      <c r="C65" s="37">
        <v>2501</v>
      </c>
    </row>
    <row r="66" spans="1:3" ht="12.75">
      <c r="A66" s="35" t="s">
        <v>71</v>
      </c>
      <c r="B66" s="37">
        <v>1686</v>
      </c>
      <c r="C66" s="37">
        <v>2521</v>
      </c>
    </row>
    <row r="67" spans="1:3" ht="12.75">
      <c r="A67" s="35" t="s">
        <v>97</v>
      </c>
      <c r="B67" s="37">
        <v>2268</v>
      </c>
      <c r="C67" s="37">
        <v>2552</v>
      </c>
    </row>
    <row r="68" spans="1:3" ht="12.75">
      <c r="A68" s="35" t="s">
        <v>61</v>
      </c>
      <c r="B68" s="37">
        <v>3147</v>
      </c>
      <c r="C68" s="37">
        <v>2786</v>
      </c>
    </row>
    <row r="69" spans="1:3" ht="12.75">
      <c r="A69" s="35" t="s">
        <v>4</v>
      </c>
      <c r="B69" s="37">
        <v>2894</v>
      </c>
      <c r="C69" s="37">
        <v>2828</v>
      </c>
    </row>
    <row r="70" spans="1:3" ht="12.75">
      <c r="A70" s="35" t="s">
        <v>105</v>
      </c>
      <c r="B70" s="37">
        <v>3050</v>
      </c>
      <c r="C70" s="37">
        <v>3041</v>
      </c>
    </row>
    <row r="71" spans="1:3" ht="12.75">
      <c r="A71" s="35" t="s">
        <v>68</v>
      </c>
      <c r="B71" s="37">
        <v>2470</v>
      </c>
      <c r="C71" s="37">
        <v>3226</v>
      </c>
    </row>
    <row r="72" spans="1:3" ht="12.75">
      <c r="A72" s="35" t="s">
        <v>107</v>
      </c>
      <c r="B72" s="37">
        <v>3053</v>
      </c>
      <c r="C72" s="37">
        <v>3232</v>
      </c>
    </row>
    <row r="73" spans="1:3" ht="12.75">
      <c r="A73" s="35" t="s">
        <v>102</v>
      </c>
      <c r="B73" s="37">
        <v>2787</v>
      </c>
      <c r="C73" s="37">
        <v>3422</v>
      </c>
    </row>
    <row r="74" spans="1:3" ht="12.75">
      <c r="A74" s="35" t="s">
        <v>59</v>
      </c>
      <c r="B74" s="37">
        <v>4483</v>
      </c>
      <c r="C74" s="37">
        <v>3812</v>
      </c>
    </row>
    <row r="75" spans="1:3" ht="12.75">
      <c r="A75" s="35" t="s">
        <v>101</v>
      </c>
      <c r="B75" s="37">
        <v>4173</v>
      </c>
      <c r="C75" s="37">
        <v>4050</v>
      </c>
    </row>
    <row r="76" spans="1:3" ht="12.75">
      <c r="A76" s="35" t="s">
        <v>57</v>
      </c>
      <c r="B76" s="37">
        <v>4000</v>
      </c>
      <c r="C76" s="37">
        <v>4239</v>
      </c>
    </row>
    <row r="77" spans="1:3" ht="12.75">
      <c r="A77" s="35" t="s">
        <v>103</v>
      </c>
      <c r="B77" s="37">
        <v>3963</v>
      </c>
      <c r="C77" s="37">
        <v>4258</v>
      </c>
    </row>
    <row r="78" spans="1:3" ht="12.75">
      <c r="A78" s="35" t="s">
        <v>91</v>
      </c>
      <c r="B78" s="37">
        <v>3117</v>
      </c>
      <c r="C78" s="37">
        <v>4292</v>
      </c>
    </row>
    <row r="79" spans="1:3" ht="12.75">
      <c r="A79" s="35" t="s">
        <v>95</v>
      </c>
      <c r="B79" s="37">
        <v>3582</v>
      </c>
      <c r="C79" s="37">
        <v>4515</v>
      </c>
    </row>
    <row r="80" spans="1:3" ht="12.75">
      <c r="A80" s="35" t="s">
        <v>27</v>
      </c>
      <c r="B80" s="37">
        <v>4099</v>
      </c>
      <c r="C80" s="37">
        <v>4882</v>
      </c>
    </row>
    <row r="81" spans="1:3" ht="12.75">
      <c r="A81" s="35" t="s">
        <v>73</v>
      </c>
      <c r="B81" s="37">
        <v>4713</v>
      </c>
      <c r="C81" s="37">
        <v>4950</v>
      </c>
    </row>
    <row r="82" spans="1:3" ht="12.75">
      <c r="A82" s="35" t="s">
        <v>30</v>
      </c>
      <c r="B82" s="37">
        <v>4677</v>
      </c>
      <c r="C82" s="37">
        <v>5372</v>
      </c>
    </row>
    <row r="83" spans="1:3" ht="12.75">
      <c r="A83" s="35" t="s">
        <v>54</v>
      </c>
      <c r="B83" s="37">
        <v>3523</v>
      </c>
      <c r="C83" s="37">
        <v>5503</v>
      </c>
    </row>
    <row r="84" spans="1:3" ht="12.75">
      <c r="A84" s="35" t="s">
        <v>55</v>
      </c>
      <c r="B84" s="37">
        <v>5913</v>
      </c>
      <c r="C84" s="37">
        <v>6473</v>
      </c>
    </row>
    <row r="85" spans="1:3" ht="12.75">
      <c r="A85" s="35" t="s">
        <v>24</v>
      </c>
      <c r="B85" s="37">
        <v>4645</v>
      </c>
      <c r="C85" s="37">
        <v>6748</v>
      </c>
    </row>
    <row r="86" spans="1:3" ht="12.75">
      <c r="A86" s="35" t="s">
        <v>35</v>
      </c>
      <c r="B86" s="37">
        <v>7338</v>
      </c>
      <c r="C86" s="37">
        <v>7252</v>
      </c>
    </row>
    <row r="87" spans="1:3" ht="12.75">
      <c r="A87" s="35" t="s">
        <v>1</v>
      </c>
      <c r="B87" s="37">
        <v>6897</v>
      </c>
      <c r="C87" s="37">
        <v>7310</v>
      </c>
    </row>
    <row r="88" spans="1:3" ht="12.75">
      <c r="A88" s="35" t="s">
        <v>84</v>
      </c>
      <c r="B88" s="37">
        <v>6367</v>
      </c>
      <c r="C88" s="37">
        <v>7331</v>
      </c>
    </row>
    <row r="89" spans="1:3" ht="12.75">
      <c r="A89" s="35" t="s">
        <v>19</v>
      </c>
      <c r="B89" s="37">
        <v>7226</v>
      </c>
      <c r="C89" s="37">
        <v>7366</v>
      </c>
    </row>
    <row r="90" spans="1:3" ht="12.75">
      <c r="A90" s="35" t="s">
        <v>67</v>
      </c>
      <c r="B90" s="37">
        <v>7430</v>
      </c>
      <c r="C90" s="37">
        <v>7438</v>
      </c>
    </row>
    <row r="91" spans="1:3" ht="12.75">
      <c r="A91" s="35" t="s">
        <v>106</v>
      </c>
      <c r="B91" s="37">
        <v>7518</v>
      </c>
      <c r="C91" s="37">
        <v>8176</v>
      </c>
    </row>
    <row r="92" spans="1:3" ht="12.75">
      <c r="A92" s="35" t="s">
        <v>89</v>
      </c>
      <c r="B92" s="37">
        <v>8601</v>
      </c>
      <c r="C92" s="37">
        <v>8435</v>
      </c>
    </row>
    <row r="93" spans="1:3" ht="12.75">
      <c r="A93" s="35" t="s">
        <v>87</v>
      </c>
      <c r="B93" s="37">
        <v>10247</v>
      </c>
      <c r="C93" s="37">
        <v>8856</v>
      </c>
    </row>
    <row r="94" spans="1:3" ht="12.75">
      <c r="A94" s="35" t="s">
        <v>40</v>
      </c>
      <c r="B94" s="37">
        <v>6374</v>
      </c>
      <c r="C94" s="37">
        <v>9667</v>
      </c>
    </row>
    <row r="95" spans="1:7" ht="15">
      <c r="A95" s="35" t="s">
        <v>2</v>
      </c>
      <c r="B95" s="37">
        <v>8417</v>
      </c>
      <c r="C95" s="37">
        <v>9724</v>
      </c>
      <c r="E95" s="11" t="s">
        <v>116</v>
      </c>
      <c r="F95" s="50">
        <f>AVERAGE(F96:F121)</f>
        <v>34152.96153846154</v>
      </c>
      <c r="G95" s="50">
        <f>AVERAGE(G96:G121)</f>
        <v>33684.653846153844</v>
      </c>
    </row>
    <row r="96" spans="1:7" ht="12.75">
      <c r="A96" s="35" t="s">
        <v>104</v>
      </c>
      <c r="B96" s="37">
        <v>12855</v>
      </c>
      <c r="C96" s="37">
        <v>12317</v>
      </c>
      <c r="E96" s="46" t="s">
        <v>142</v>
      </c>
      <c r="F96" s="37">
        <v>8417</v>
      </c>
      <c r="G96" s="37">
        <v>9724</v>
      </c>
    </row>
    <row r="97" spans="1:7" ht="12.75">
      <c r="A97" s="35" t="s">
        <v>13</v>
      </c>
      <c r="B97" s="37">
        <v>10413</v>
      </c>
      <c r="C97" s="37">
        <v>12358</v>
      </c>
      <c r="E97" s="46" t="s">
        <v>4</v>
      </c>
      <c r="F97" s="37">
        <v>2894</v>
      </c>
      <c r="G97" s="37">
        <v>2828</v>
      </c>
    </row>
    <row r="98" spans="1:7" ht="12.75">
      <c r="A98" s="35" t="s">
        <v>96</v>
      </c>
      <c r="B98" s="37">
        <v>9460</v>
      </c>
      <c r="C98" s="37">
        <v>12527</v>
      </c>
      <c r="E98" t="s">
        <v>13</v>
      </c>
      <c r="F98" s="37">
        <v>10413</v>
      </c>
      <c r="G98" s="37">
        <v>12358</v>
      </c>
    </row>
    <row r="99" spans="1:7" ht="12.75">
      <c r="A99" s="35" t="s">
        <v>38</v>
      </c>
      <c r="B99" s="37">
        <v>17346</v>
      </c>
      <c r="C99" s="37">
        <v>16196</v>
      </c>
      <c r="E99" s="46" t="s">
        <v>20</v>
      </c>
      <c r="F99" s="37">
        <v>100474</v>
      </c>
      <c r="G99" s="37">
        <v>99321</v>
      </c>
    </row>
    <row r="100" spans="1:7" ht="12.75">
      <c r="A100" s="35" t="s">
        <v>50</v>
      </c>
      <c r="B100" s="37">
        <v>15439</v>
      </c>
      <c r="C100" s="37">
        <v>16295</v>
      </c>
      <c r="E100" t="s">
        <v>22</v>
      </c>
      <c r="F100" s="37">
        <v>48490</v>
      </c>
      <c r="G100" s="37">
        <v>42452</v>
      </c>
    </row>
    <row r="101" spans="1:7" ht="12.75">
      <c r="A101" s="35" t="s">
        <v>81</v>
      </c>
      <c r="B101" s="37">
        <v>12807</v>
      </c>
      <c r="C101" s="37">
        <v>16527</v>
      </c>
      <c r="E101" t="s">
        <v>24</v>
      </c>
      <c r="F101" s="37">
        <v>4645</v>
      </c>
      <c r="G101" s="37">
        <v>6748</v>
      </c>
    </row>
    <row r="102" spans="1:7" ht="12.75">
      <c r="A102" s="35" t="s">
        <v>25</v>
      </c>
      <c r="B102" s="37">
        <v>17176</v>
      </c>
      <c r="C102" s="37">
        <v>17026</v>
      </c>
      <c r="E102" s="12" t="s">
        <v>28</v>
      </c>
      <c r="F102" s="37">
        <v>358875</v>
      </c>
      <c r="G102" s="37">
        <v>353187</v>
      </c>
    </row>
    <row r="103" spans="1:7" ht="12.75">
      <c r="A103" s="35" t="s">
        <v>5</v>
      </c>
      <c r="B103" s="37">
        <v>16060</v>
      </c>
      <c r="C103" s="37">
        <v>17969</v>
      </c>
      <c r="E103" t="s">
        <v>30</v>
      </c>
      <c r="F103" s="37">
        <v>4677</v>
      </c>
      <c r="G103" s="37">
        <v>5372</v>
      </c>
    </row>
    <row r="104" spans="1:7" ht="12.75">
      <c r="A104" s="35" t="s">
        <v>36</v>
      </c>
      <c r="B104" s="37">
        <v>23613</v>
      </c>
      <c r="C104" s="37">
        <v>24294</v>
      </c>
      <c r="E104" t="s">
        <v>36</v>
      </c>
      <c r="F104" s="37">
        <v>23613</v>
      </c>
      <c r="G104" s="37">
        <v>24294</v>
      </c>
    </row>
    <row r="105" spans="1:7" ht="12.75">
      <c r="A105" s="35" t="s">
        <v>32</v>
      </c>
      <c r="B105" s="37">
        <v>23909</v>
      </c>
      <c r="C105" s="37">
        <v>28261</v>
      </c>
      <c r="E105" s="46" t="s">
        <v>40</v>
      </c>
      <c r="F105" s="37">
        <v>6374</v>
      </c>
      <c r="G105" s="37">
        <v>9667</v>
      </c>
    </row>
    <row r="106" spans="1:7" s="63" customFormat="1" ht="12.75">
      <c r="A106" s="35" t="s">
        <v>94</v>
      </c>
      <c r="B106" s="50">
        <v>34496</v>
      </c>
      <c r="C106" s="50">
        <v>29224</v>
      </c>
      <c r="E106" s="63" t="s">
        <v>44</v>
      </c>
      <c r="F106" s="50">
        <v>29646</v>
      </c>
      <c r="G106" s="50">
        <v>29254</v>
      </c>
    </row>
    <row r="107" spans="1:7" s="63" customFormat="1" ht="12.75">
      <c r="A107" s="35" t="s">
        <v>44</v>
      </c>
      <c r="B107" s="50">
        <v>29646</v>
      </c>
      <c r="C107" s="50">
        <v>29254</v>
      </c>
      <c r="E107" s="63" t="s">
        <v>51</v>
      </c>
      <c r="F107" s="50">
        <v>82196</v>
      </c>
      <c r="G107" s="50">
        <v>80277</v>
      </c>
    </row>
    <row r="108" spans="1:7" s="63" customFormat="1" ht="12.75">
      <c r="A108" s="35" t="s">
        <v>66</v>
      </c>
      <c r="B108" s="50">
        <v>26256</v>
      </c>
      <c r="C108" s="50">
        <v>30262</v>
      </c>
      <c r="E108" s="63" t="s">
        <v>64</v>
      </c>
      <c r="F108" s="50">
        <v>1518</v>
      </c>
      <c r="G108" s="50">
        <v>1917</v>
      </c>
    </row>
    <row r="109" spans="1:7" s="63" customFormat="1" ht="12.75">
      <c r="A109" s="35" t="s">
        <v>22</v>
      </c>
      <c r="B109" s="50">
        <v>48490</v>
      </c>
      <c r="C109" s="50">
        <v>42452</v>
      </c>
      <c r="E109" s="63" t="s">
        <v>66</v>
      </c>
      <c r="F109" s="50">
        <v>26256</v>
      </c>
      <c r="G109" s="50">
        <v>30262</v>
      </c>
    </row>
    <row r="110" spans="1:7" s="63" customFormat="1" ht="12.75">
      <c r="A110" s="35" t="s">
        <v>93</v>
      </c>
      <c r="B110" s="50">
        <v>49976</v>
      </c>
      <c r="C110" s="50">
        <v>47101</v>
      </c>
      <c r="E110" s="63" t="s">
        <v>70</v>
      </c>
      <c r="F110" s="50">
        <v>2057</v>
      </c>
      <c r="G110" s="50">
        <v>2501</v>
      </c>
    </row>
    <row r="111" spans="1:7" s="63" customFormat="1" ht="12.75">
      <c r="A111" s="35" t="s">
        <v>92</v>
      </c>
      <c r="B111" s="50">
        <v>54071</v>
      </c>
      <c r="C111" s="50">
        <v>47856</v>
      </c>
      <c r="E111" s="63" t="s">
        <v>71</v>
      </c>
      <c r="F111" s="50">
        <v>1686</v>
      </c>
      <c r="G111" s="50">
        <v>2521</v>
      </c>
    </row>
    <row r="112" spans="1:7" s="63" customFormat="1" ht="12.75">
      <c r="A112" s="35" t="s">
        <v>51</v>
      </c>
      <c r="B112" s="50">
        <v>82196</v>
      </c>
      <c r="C112" s="50">
        <v>80277</v>
      </c>
      <c r="E112" s="63" t="s">
        <v>84</v>
      </c>
      <c r="F112" s="50">
        <v>6367</v>
      </c>
      <c r="G112" s="50">
        <v>7331</v>
      </c>
    </row>
    <row r="113" spans="1:7" s="63" customFormat="1" ht="12.75">
      <c r="A113" s="35" t="s">
        <v>20</v>
      </c>
      <c r="B113" s="50">
        <v>100474</v>
      </c>
      <c r="C113" s="50">
        <v>99321</v>
      </c>
      <c r="E113" s="63" t="s">
        <v>89</v>
      </c>
      <c r="F113" s="50">
        <v>8601</v>
      </c>
      <c r="G113" s="50">
        <v>8435</v>
      </c>
    </row>
    <row r="114" spans="1:7" ht="12.75">
      <c r="A114" s="35" t="s">
        <v>28</v>
      </c>
      <c r="B114" s="50">
        <v>358875</v>
      </c>
      <c r="C114" s="50">
        <v>353187</v>
      </c>
      <c r="E114" t="s">
        <v>92</v>
      </c>
      <c r="F114" s="37">
        <v>54071</v>
      </c>
      <c r="G114" s="37">
        <v>47856</v>
      </c>
    </row>
    <row r="115" spans="1:7" ht="12.75">
      <c r="A115" s="60" t="s">
        <v>140</v>
      </c>
      <c r="B115" s="62" t="s">
        <v>141</v>
      </c>
      <c r="C115" s="62" t="s">
        <v>141</v>
      </c>
      <c r="E115" s="46" t="s">
        <v>93</v>
      </c>
      <c r="F115" s="37">
        <v>49976</v>
      </c>
      <c r="G115" s="37">
        <v>47101</v>
      </c>
    </row>
    <row r="116" spans="5:7" ht="12.75">
      <c r="E116" t="s">
        <v>94</v>
      </c>
      <c r="F116" s="37">
        <v>34496</v>
      </c>
      <c r="G116" s="37">
        <v>29224</v>
      </c>
    </row>
    <row r="117" spans="5:7" ht="12.75">
      <c r="E117" s="46" t="s">
        <v>95</v>
      </c>
      <c r="F117" s="37">
        <v>3582</v>
      </c>
      <c r="G117" s="37">
        <v>4515</v>
      </c>
    </row>
    <row r="118" spans="5:7" ht="12.75">
      <c r="E118" s="46" t="s">
        <v>143</v>
      </c>
      <c r="F118" s="37">
        <v>12855</v>
      </c>
      <c r="G118" s="37">
        <v>12317</v>
      </c>
    </row>
    <row r="119" spans="5:7" ht="12.75">
      <c r="E119" t="s">
        <v>107</v>
      </c>
      <c r="F119" s="37">
        <v>3053</v>
      </c>
      <c r="G119" s="37">
        <v>3232</v>
      </c>
    </row>
    <row r="120" spans="5:7" ht="12.75">
      <c r="E120" s="46" t="s">
        <v>108</v>
      </c>
      <c r="F120" s="37">
        <v>1597</v>
      </c>
      <c r="G120" s="37">
        <v>1709</v>
      </c>
    </row>
    <row r="121" spans="5:7" ht="12.75">
      <c r="E121" s="46" t="s">
        <v>111</v>
      </c>
      <c r="F121" s="37">
        <v>1148</v>
      </c>
      <c r="G121" s="37">
        <v>1398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zoomScale="90" zoomScaleNormal="90" zoomScalePageLayoutView="0" workbookViewId="0" topLeftCell="A1">
      <selection activeCell="B1" sqref="B1:H1"/>
    </sheetView>
  </sheetViews>
  <sheetFormatPr defaultColWidth="11.421875" defaultRowHeight="12.75"/>
  <cols>
    <col min="1" max="1" width="27.140625" style="0" bestFit="1" customWidth="1"/>
    <col min="2" max="2" width="20.57421875" style="0" bestFit="1" customWidth="1"/>
    <col min="3" max="3" width="17.28125" style="0" bestFit="1" customWidth="1"/>
    <col min="4" max="4" width="17.421875" style="0" bestFit="1" customWidth="1"/>
    <col min="5" max="5" width="14.7109375" style="0" bestFit="1" customWidth="1"/>
    <col min="6" max="6" width="16.421875" style="0" bestFit="1" customWidth="1"/>
    <col min="9" max="9" width="13.421875" style="0" bestFit="1" customWidth="1"/>
    <col min="10" max="11" width="16.8515625" style="0" bestFit="1" customWidth="1"/>
    <col min="12" max="12" width="13.57421875" style="0" customWidth="1"/>
    <col min="13" max="13" width="13.57421875" style="0" bestFit="1" customWidth="1"/>
  </cols>
  <sheetData>
    <row r="1" spans="2:8" ht="12.75">
      <c r="B1" s="114" t="s">
        <v>218</v>
      </c>
      <c r="C1" s="114"/>
      <c r="D1" s="114"/>
      <c r="E1" s="114"/>
      <c r="F1" s="114"/>
      <c r="G1" s="114"/>
      <c r="H1" s="114"/>
    </row>
    <row r="2" spans="2:8" ht="12.75">
      <c r="B2" s="10" t="s">
        <v>126</v>
      </c>
      <c r="C2" s="10" t="s">
        <v>119</v>
      </c>
      <c r="D2" s="10" t="s">
        <v>127</v>
      </c>
      <c r="E2" s="10" t="s">
        <v>129</v>
      </c>
      <c r="F2" s="10" t="s">
        <v>128</v>
      </c>
      <c r="G2" s="10" t="s">
        <v>130</v>
      </c>
      <c r="H2" s="10" t="s">
        <v>125</v>
      </c>
    </row>
    <row r="3" spans="1:13" ht="12.75">
      <c r="A3" s="22" t="s">
        <v>78</v>
      </c>
      <c r="B3" s="21">
        <v>6138</v>
      </c>
      <c r="C3" s="19">
        <v>473</v>
      </c>
      <c r="D3" s="19">
        <f>B3*C3</f>
        <v>2903274</v>
      </c>
      <c r="E3" s="19">
        <f>C3</f>
        <v>473</v>
      </c>
      <c r="F3" s="19">
        <f>D3</f>
        <v>2903274</v>
      </c>
      <c r="G3" s="20">
        <f>E3/1140026</f>
        <v>0.0004149028180059051</v>
      </c>
      <c r="H3" s="20">
        <f>F3/15340218782</f>
        <v>0.0001892589695921848</v>
      </c>
      <c r="I3">
        <f>(B3-$L$4)^2*C3</f>
        <v>25330803305.949894</v>
      </c>
      <c r="L3" s="22">
        <v>1996</v>
      </c>
      <c r="M3" s="22">
        <v>2010</v>
      </c>
    </row>
    <row r="4" spans="1:13" ht="12.75">
      <c r="A4" s="22" t="s">
        <v>86</v>
      </c>
      <c r="B4" s="21">
        <v>6244</v>
      </c>
      <c r="C4" s="19">
        <v>244</v>
      </c>
      <c r="D4" s="19">
        <f aca="true" t="shared" si="0" ref="D4:D67">B4*C4</f>
        <v>1523536</v>
      </c>
      <c r="E4" s="19">
        <f>E3+C4</f>
        <v>717</v>
      </c>
      <c r="F4" s="19">
        <f>F3+D4</f>
        <v>4426810</v>
      </c>
      <c r="G4" s="20">
        <f aca="true" t="shared" si="1" ref="G4:G67">E4/1140026</f>
        <v>0.0006289330243345327</v>
      </c>
      <c r="H4" s="20">
        <f aca="true" t="shared" si="2" ref="H4:H67">F4/15340218782</f>
        <v>0.00028857541492135417</v>
      </c>
      <c r="I4">
        <f aca="true" t="shared" si="3" ref="I4:I67">(B4-$L$4)^2*C4</f>
        <v>12691247635.685566</v>
      </c>
      <c r="K4" s="22" t="s">
        <v>132</v>
      </c>
      <c r="L4" s="23">
        <v>13456.025373105525</v>
      </c>
      <c r="M4" s="23">
        <v>29176.565372654117</v>
      </c>
    </row>
    <row r="5" spans="1:13" ht="12.75">
      <c r="A5" s="22" t="s">
        <v>43</v>
      </c>
      <c r="B5" s="21">
        <v>6501</v>
      </c>
      <c r="C5" s="19">
        <v>316</v>
      </c>
      <c r="D5" s="19">
        <f t="shared" si="0"/>
        <v>2054316</v>
      </c>
      <c r="E5" s="19">
        <f aca="true" t="shared" si="4" ref="E5:E68">E4+C5</f>
        <v>1033</v>
      </c>
      <c r="F5" s="19">
        <f aca="true" t="shared" si="5" ref="F5:F68">F4+D5</f>
        <v>6481126</v>
      </c>
      <c r="G5" s="20">
        <f t="shared" si="1"/>
        <v>0.0009061196849896406</v>
      </c>
      <c r="H5" s="20">
        <f t="shared" si="2"/>
        <v>0.00042249240979567147</v>
      </c>
      <c r="I5">
        <f t="shared" si="3"/>
        <v>15285671429.211163</v>
      </c>
      <c r="K5" s="22" t="s">
        <v>133</v>
      </c>
      <c r="L5" s="22">
        <v>41629078.37601603</v>
      </c>
      <c r="M5" s="22">
        <v>364514314.12542546</v>
      </c>
    </row>
    <row r="6" spans="1:13" ht="12.75">
      <c r="A6" s="22" t="s">
        <v>29</v>
      </c>
      <c r="B6" s="21">
        <v>6588</v>
      </c>
      <c r="C6" s="19">
        <v>1640</v>
      </c>
      <c r="D6" s="19">
        <f t="shared" si="0"/>
        <v>10804320</v>
      </c>
      <c r="E6" s="19">
        <f t="shared" si="4"/>
        <v>2673</v>
      </c>
      <c r="F6" s="19">
        <f t="shared" si="5"/>
        <v>17285446</v>
      </c>
      <c r="G6" s="20">
        <f t="shared" si="1"/>
        <v>0.00234468336687058</v>
      </c>
      <c r="H6" s="20">
        <f t="shared" si="2"/>
        <v>0.0011268057024246944</v>
      </c>
      <c r="I6">
        <f t="shared" si="3"/>
        <v>77358426942.01892</v>
      </c>
      <c r="K6" s="22" t="s">
        <v>134</v>
      </c>
      <c r="L6" s="23">
        <f>L5^(1/2)</f>
        <v>6452.060010261531</v>
      </c>
      <c r="M6" s="23">
        <f>M5^(1/2)</f>
        <v>19092.257962991844</v>
      </c>
    </row>
    <row r="7" spans="1:13" ht="12.75">
      <c r="A7" s="22" t="s">
        <v>12</v>
      </c>
      <c r="B7" s="21">
        <v>6728</v>
      </c>
      <c r="C7" s="19">
        <v>471</v>
      </c>
      <c r="D7" s="19">
        <f t="shared" si="0"/>
        <v>3168888</v>
      </c>
      <c r="E7" s="19">
        <f t="shared" si="4"/>
        <v>3144</v>
      </c>
      <c r="F7" s="19">
        <f t="shared" si="5"/>
        <v>20454334</v>
      </c>
      <c r="G7" s="20">
        <f t="shared" si="1"/>
        <v>0.002757831838922972</v>
      </c>
      <c r="H7" s="20">
        <f t="shared" si="2"/>
        <v>0.0013333795489280005</v>
      </c>
      <c r="I7">
        <f t="shared" si="3"/>
        <v>21320439273.362473</v>
      </c>
      <c r="K7" s="24" t="s">
        <v>135</v>
      </c>
      <c r="L7" s="22">
        <f>L6/L4</f>
        <v>0.4794922595164857</v>
      </c>
      <c r="M7" s="22">
        <f>M6/M4</f>
        <v>0.6543696188752278</v>
      </c>
    </row>
    <row r="8" spans="1:9" ht="12.75">
      <c r="A8" s="22" t="s">
        <v>15</v>
      </c>
      <c r="B8" s="21">
        <v>7006</v>
      </c>
      <c r="C8" s="19">
        <v>637</v>
      </c>
      <c r="D8" s="19">
        <f t="shared" si="0"/>
        <v>4462822</v>
      </c>
      <c r="E8" s="19">
        <f t="shared" si="4"/>
        <v>3781</v>
      </c>
      <c r="F8" s="19">
        <f t="shared" si="5"/>
        <v>24917156</v>
      </c>
      <c r="G8" s="20">
        <f t="shared" si="1"/>
        <v>0.003316591025116971</v>
      </c>
      <c r="H8" s="20">
        <f t="shared" si="2"/>
        <v>0.0016243025183733002</v>
      </c>
      <c r="I8">
        <f t="shared" si="3"/>
        <v>26501000998.83013</v>
      </c>
    </row>
    <row r="9" spans="1:9" ht="12.75">
      <c r="A9" s="22" t="s">
        <v>47</v>
      </c>
      <c r="B9" s="21">
        <v>7178</v>
      </c>
      <c r="C9" s="19">
        <v>244</v>
      </c>
      <c r="D9" s="19">
        <f t="shared" si="0"/>
        <v>1751432</v>
      </c>
      <c r="E9" s="19">
        <f t="shared" si="4"/>
        <v>4025</v>
      </c>
      <c r="F9" s="19">
        <f t="shared" si="5"/>
        <v>26668588</v>
      </c>
      <c r="G9" s="20">
        <f t="shared" si="1"/>
        <v>0.0035306212314455986</v>
      </c>
      <c r="H9" s="20">
        <f t="shared" si="2"/>
        <v>0.0017384750751594593</v>
      </c>
      <c r="I9">
        <f t="shared" si="3"/>
        <v>9616919030.827053</v>
      </c>
    </row>
    <row r="10" spans="1:12" ht="12.75">
      <c r="A10" s="22" t="s">
        <v>37</v>
      </c>
      <c r="B10" s="21">
        <v>7210</v>
      </c>
      <c r="C10" s="19">
        <v>268</v>
      </c>
      <c r="D10" s="19">
        <f t="shared" si="0"/>
        <v>1932280</v>
      </c>
      <c r="E10" s="19">
        <f t="shared" si="4"/>
        <v>4293</v>
      </c>
      <c r="F10" s="19">
        <f t="shared" si="5"/>
        <v>28600868</v>
      </c>
      <c r="G10" s="20">
        <f t="shared" si="1"/>
        <v>0.003765703589216386</v>
      </c>
      <c r="H10" s="20">
        <f t="shared" si="2"/>
        <v>0.0018644367728027362</v>
      </c>
      <c r="I10">
        <f t="shared" si="3"/>
        <v>10455439233.67611</v>
      </c>
      <c r="K10" s="32">
        <v>15340218782</v>
      </c>
      <c r="L10" s="32">
        <v>62057263</v>
      </c>
    </row>
    <row r="11" spans="1:9" ht="12.75">
      <c r="A11" s="22" t="s">
        <v>100</v>
      </c>
      <c r="B11" s="21">
        <v>7471</v>
      </c>
      <c r="C11" s="19">
        <v>161</v>
      </c>
      <c r="D11" s="19">
        <f t="shared" si="0"/>
        <v>1202831</v>
      </c>
      <c r="E11" s="19">
        <f t="shared" si="4"/>
        <v>4454</v>
      </c>
      <c r="F11" s="19">
        <f t="shared" si="5"/>
        <v>29803699</v>
      </c>
      <c r="G11" s="20">
        <f t="shared" si="1"/>
        <v>0.0039069284384742105</v>
      </c>
      <c r="H11" s="20">
        <f t="shared" si="2"/>
        <v>0.0019428470625836997</v>
      </c>
      <c r="I11">
        <f t="shared" si="3"/>
        <v>5767105123.391426</v>
      </c>
    </row>
    <row r="12" spans="1:9" ht="12.75">
      <c r="A12" s="22" t="s">
        <v>33</v>
      </c>
      <c r="B12" s="21">
        <v>7506</v>
      </c>
      <c r="C12" s="19">
        <v>808</v>
      </c>
      <c r="D12" s="19">
        <f t="shared" si="0"/>
        <v>6064848</v>
      </c>
      <c r="E12" s="19">
        <f t="shared" si="4"/>
        <v>5262</v>
      </c>
      <c r="F12" s="19">
        <f t="shared" si="5"/>
        <v>35868547</v>
      </c>
      <c r="G12" s="20">
        <f t="shared" si="1"/>
        <v>0.0046156842036936</v>
      </c>
      <c r="H12" s="20">
        <f t="shared" si="2"/>
        <v>0.002338203092780375</v>
      </c>
      <c r="I12">
        <f t="shared" si="3"/>
        <v>28605463968.004433</v>
      </c>
    </row>
    <row r="13" spans="1:9" ht="12.75">
      <c r="A13" s="22" t="s">
        <v>69</v>
      </c>
      <c r="B13" s="21">
        <v>7544</v>
      </c>
      <c r="C13" s="19">
        <v>829</v>
      </c>
      <c r="D13" s="19">
        <f t="shared" si="0"/>
        <v>6253976</v>
      </c>
      <c r="E13" s="19">
        <f t="shared" si="4"/>
        <v>6091</v>
      </c>
      <c r="F13" s="19">
        <f t="shared" si="5"/>
        <v>42122523</v>
      </c>
      <c r="G13" s="20">
        <f t="shared" si="1"/>
        <v>0.00534286060142488</v>
      </c>
      <c r="H13" s="20">
        <f t="shared" si="2"/>
        <v>0.0027458880214554686</v>
      </c>
      <c r="I13">
        <f t="shared" si="3"/>
        <v>28975244486.149883</v>
      </c>
    </row>
    <row r="14" spans="1:9" ht="12.75">
      <c r="A14" s="22" t="s">
        <v>63</v>
      </c>
      <c r="B14" s="21">
        <v>7595</v>
      </c>
      <c r="C14" s="19">
        <v>296</v>
      </c>
      <c r="D14" s="19">
        <f t="shared" si="0"/>
        <v>2248120</v>
      </c>
      <c r="E14" s="19">
        <f t="shared" si="4"/>
        <v>6387</v>
      </c>
      <c r="F14" s="19">
        <f t="shared" si="5"/>
        <v>44370643</v>
      </c>
      <c r="G14" s="20">
        <f t="shared" si="1"/>
        <v>0.005602503802544854</v>
      </c>
      <c r="H14" s="20">
        <f t="shared" si="2"/>
        <v>0.002892438734450378</v>
      </c>
      <c r="I14">
        <f t="shared" si="3"/>
        <v>10168079053.559282</v>
      </c>
    </row>
    <row r="15" spans="1:9" ht="12.75">
      <c r="A15" s="22" t="s">
        <v>92</v>
      </c>
      <c r="B15" s="21">
        <v>7690</v>
      </c>
      <c r="C15" s="19">
        <v>54071</v>
      </c>
      <c r="D15" s="19">
        <f t="shared" si="0"/>
        <v>415805990</v>
      </c>
      <c r="E15" s="19">
        <f t="shared" si="4"/>
        <v>60458</v>
      </c>
      <c r="F15" s="19">
        <f t="shared" si="5"/>
        <v>460176633</v>
      </c>
      <c r="G15" s="20">
        <f t="shared" si="1"/>
        <v>0.05303212382875478</v>
      </c>
      <c r="H15" s="20">
        <f t="shared" si="2"/>
        <v>0.029998048889626327</v>
      </c>
      <c r="I15">
        <f t="shared" si="3"/>
        <v>1797701165028.8564</v>
      </c>
    </row>
    <row r="16" spans="1:9" ht="12.75">
      <c r="A16" s="22" t="s">
        <v>49</v>
      </c>
      <c r="B16" s="21">
        <v>7846</v>
      </c>
      <c r="C16" s="19">
        <v>778</v>
      </c>
      <c r="D16" s="19">
        <f t="shared" si="0"/>
        <v>6104188</v>
      </c>
      <c r="E16" s="19">
        <f t="shared" si="4"/>
        <v>61236</v>
      </c>
      <c r="F16" s="19">
        <f t="shared" si="5"/>
        <v>466280821</v>
      </c>
      <c r="G16" s="20">
        <f t="shared" si="1"/>
        <v>0.05371456440467147</v>
      </c>
      <c r="H16" s="20">
        <f t="shared" si="2"/>
        <v>0.03039596942040536</v>
      </c>
      <c r="I16">
        <f t="shared" si="3"/>
        <v>24485515286.3987</v>
      </c>
    </row>
    <row r="17" spans="1:9" ht="12.75">
      <c r="A17" s="22" t="s">
        <v>80</v>
      </c>
      <c r="B17" s="21">
        <v>7911</v>
      </c>
      <c r="C17" s="19">
        <v>1781</v>
      </c>
      <c r="D17" s="19">
        <f t="shared" si="0"/>
        <v>14089491</v>
      </c>
      <c r="E17" s="19">
        <f t="shared" si="4"/>
        <v>63017</v>
      </c>
      <c r="F17" s="19">
        <f t="shared" si="5"/>
        <v>480370312</v>
      </c>
      <c r="G17" s="20">
        <f t="shared" si="1"/>
        <v>0.055276809476275106</v>
      </c>
      <c r="H17" s="20">
        <f t="shared" si="2"/>
        <v>0.03131443682952292</v>
      </c>
      <c r="I17">
        <f t="shared" si="3"/>
        <v>54760952677.71203</v>
      </c>
    </row>
    <row r="18" spans="1:12" ht="12.75">
      <c r="A18" s="22" t="s">
        <v>9</v>
      </c>
      <c r="B18" s="21">
        <v>7948</v>
      </c>
      <c r="C18" s="19">
        <v>1096</v>
      </c>
      <c r="D18" s="19">
        <f t="shared" si="0"/>
        <v>8711008</v>
      </c>
      <c r="E18" s="19">
        <f t="shared" si="4"/>
        <v>64113</v>
      </c>
      <c r="F18" s="19">
        <f t="shared" si="5"/>
        <v>489081320</v>
      </c>
      <c r="G18" s="20">
        <f t="shared" si="1"/>
        <v>0.056238191058800416</v>
      </c>
      <c r="H18" s="20">
        <f t="shared" si="2"/>
        <v>0.03188229105140803</v>
      </c>
      <c r="I18">
        <f t="shared" si="3"/>
        <v>33250824487.80859</v>
      </c>
      <c r="K18" s="19">
        <v>905654692</v>
      </c>
      <c r="L18">
        <f>K19/K18</f>
        <v>13.943268644822524</v>
      </c>
    </row>
    <row r="19" spans="1:11" ht="12.75">
      <c r="A19" s="22" t="s">
        <v>99</v>
      </c>
      <c r="B19" s="21">
        <v>8186</v>
      </c>
      <c r="C19" s="19">
        <v>534</v>
      </c>
      <c r="D19" s="19">
        <f t="shared" si="0"/>
        <v>4371324</v>
      </c>
      <c r="E19" s="19">
        <f t="shared" si="4"/>
        <v>64647</v>
      </c>
      <c r="F19" s="19">
        <f t="shared" si="5"/>
        <v>493452644</v>
      </c>
      <c r="G19" s="20">
        <f t="shared" si="1"/>
        <v>0.05670660142838847</v>
      </c>
      <c r="H19" s="20">
        <f t="shared" si="2"/>
        <v>0.03216724943838549</v>
      </c>
      <c r="I19">
        <f t="shared" si="3"/>
        <v>14830871409.316002</v>
      </c>
      <c r="K19">
        <v>12627786670</v>
      </c>
    </row>
    <row r="20" spans="1:9" ht="12.75">
      <c r="A20" s="22" t="s">
        <v>93</v>
      </c>
      <c r="B20" s="21">
        <v>8248</v>
      </c>
      <c r="C20" s="19">
        <v>49976</v>
      </c>
      <c r="D20" s="19">
        <f t="shared" si="0"/>
        <v>412202048</v>
      </c>
      <c r="E20" s="19">
        <f t="shared" si="4"/>
        <v>114623</v>
      </c>
      <c r="F20" s="19">
        <f t="shared" si="5"/>
        <v>905654692</v>
      </c>
      <c r="G20" s="20">
        <f t="shared" si="1"/>
        <v>0.10054419811477984</v>
      </c>
      <c r="H20" s="20">
        <f t="shared" si="2"/>
        <v>0.0590379253953459</v>
      </c>
      <c r="I20">
        <f t="shared" si="3"/>
        <v>1355525449666.6616</v>
      </c>
    </row>
    <row r="21" spans="1:12" ht="12.75">
      <c r="A21" s="22" t="s">
        <v>101</v>
      </c>
      <c r="B21" s="21">
        <v>8286</v>
      </c>
      <c r="C21" s="19">
        <v>4173</v>
      </c>
      <c r="D21" s="19">
        <f t="shared" si="0"/>
        <v>34577478</v>
      </c>
      <c r="E21" s="19">
        <f t="shared" si="4"/>
        <v>118796</v>
      </c>
      <c r="F21" s="19">
        <f t="shared" si="5"/>
        <v>940232170</v>
      </c>
      <c r="G21" s="20">
        <f t="shared" si="1"/>
        <v>0.10420464094678543</v>
      </c>
      <c r="H21" s="20">
        <f t="shared" si="2"/>
        <v>0.06129196612914383</v>
      </c>
      <c r="I21">
        <f t="shared" si="3"/>
        <v>111540794522.24971</v>
      </c>
      <c r="K21">
        <v>460176633</v>
      </c>
      <c r="L21">
        <f>K22/K21</f>
        <v>29.23842186050329</v>
      </c>
    </row>
    <row r="22" spans="1:11" ht="12.75">
      <c r="A22" s="22" t="s">
        <v>67</v>
      </c>
      <c r="B22" s="21">
        <v>8395</v>
      </c>
      <c r="C22" s="19">
        <v>7430</v>
      </c>
      <c r="D22" s="19">
        <f t="shared" si="0"/>
        <v>62374850</v>
      </c>
      <c r="E22" s="19">
        <f t="shared" si="4"/>
        <v>126226</v>
      </c>
      <c r="F22" s="19">
        <f t="shared" si="5"/>
        <v>1002607020</v>
      </c>
      <c r="G22" s="20">
        <f t="shared" si="1"/>
        <v>0.11072203616408749</v>
      </c>
      <c r="H22" s="20">
        <f t="shared" si="2"/>
        <v>0.06535806524327054</v>
      </c>
      <c r="I22">
        <f t="shared" si="3"/>
        <v>190311855256.22916</v>
      </c>
      <c r="K22">
        <v>13454838526</v>
      </c>
    </row>
    <row r="23" spans="1:9" ht="12.75">
      <c r="A23" s="22" t="s">
        <v>109</v>
      </c>
      <c r="B23" s="21">
        <v>8397</v>
      </c>
      <c r="C23" s="19">
        <v>1135</v>
      </c>
      <c r="D23" s="19">
        <f t="shared" si="0"/>
        <v>9530595</v>
      </c>
      <c r="E23" s="19">
        <f t="shared" si="4"/>
        <v>127361</v>
      </c>
      <c r="F23" s="19">
        <f t="shared" si="5"/>
        <v>1012137615</v>
      </c>
      <c r="G23" s="20">
        <f t="shared" si="1"/>
        <v>0.1117176274927063</v>
      </c>
      <c r="H23" s="20">
        <f t="shared" si="2"/>
        <v>0.06597934679964462</v>
      </c>
      <c r="I23">
        <f t="shared" si="3"/>
        <v>29048892318.698444</v>
      </c>
    </row>
    <row r="24" spans="1:12" ht="12.75">
      <c r="A24" s="22" t="s">
        <v>82</v>
      </c>
      <c r="B24" s="21">
        <v>8438</v>
      </c>
      <c r="C24" s="19">
        <v>397</v>
      </c>
      <c r="D24" s="19">
        <f t="shared" si="0"/>
        <v>3349886</v>
      </c>
      <c r="E24" s="19">
        <f t="shared" si="4"/>
        <v>127758</v>
      </c>
      <c r="F24" s="19">
        <f t="shared" si="5"/>
        <v>1015487501</v>
      </c>
      <c r="G24" s="20">
        <f t="shared" si="1"/>
        <v>0.11206586516447871</v>
      </c>
      <c r="H24" s="20">
        <f t="shared" si="2"/>
        <v>0.06619771956522282</v>
      </c>
      <c r="I24">
        <f t="shared" si="3"/>
        <v>9996689722.116945</v>
      </c>
      <c r="K24">
        <v>905654692</v>
      </c>
      <c r="L24">
        <f>K24/K25</f>
        <v>0.15990122271921633</v>
      </c>
    </row>
    <row r="25" spans="1:11" ht="12.75">
      <c r="A25" s="22" t="s">
        <v>11</v>
      </c>
      <c r="B25" s="21">
        <v>8496</v>
      </c>
      <c r="C25" s="19">
        <v>399</v>
      </c>
      <c r="D25" s="19">
        <f t="shared" si="0"/>
        <v>3389904</v>
      </c>
      <c r="E25" s="19">
        <f t="shared" si="4"/>
        <v>128157</v>
      </c>
      <c r="F25" s="19">
        <f t="shared" si="5"/>
        <v>1018877405</v>
      </c>
      <c r="G25" s="20">
        <f t="shared" si="1"/>
        <v>0.11241585718220462</v>
      </c>
      <c r="H25" s="20">
        <f t="shared" si="2"/>
        <v>0.06641870102892773</v>
      </c>
      <c r="I25">
        <f t="shared" si="3"/>
        <v>9816138829.038393</v>
      </c>
      <c r="K25">
        <v>5663838441</v>
      </c>
    </row>
    <row r="26" spans="1:9" ht="12.75">
      <c r="A26" s="22" t="s">
        <v>96</v>
      </c>
      <c r="B26" s="21">
        <v>8577</v>
      </c>
      <c r="C26" s="19">
        <v>9460</v>
      </c>
      <c r="D26" s="19">
        <f t="shared" si="0"/>
        <v>81138420</v>
      </c>
      <c r="E26" s="19">
        <f t="shared" si="4"/>
        <v>137617</v>
      </c>
      <c r="F26" s="19">
        <f t="shared" si="5"/>
        <v>1100015825</v>
      </c>
      <c r="G26" s="20">
        <f t="shared" si="1"/>
        <v>0.12071391354232272</v>
      </c>
      <c r="H26" s="20">
        <f t="shared" si="2"/>
        <v>0.07170796196797032</v>
      </c>
      <c r="I26">
        <f t="shared" si="3"/>
        <v>225194246074.71506</v>
      </c>
    </row>
    <row r="27" spans="1:12" ht="12.75">
      <c r="A27" s="22" t="s">
        <v>14</v>
      </c>
      <c r="B27" s="21">
        <v>8614</v>
      </c>
      <c r="C27" s="19">
        <v>594</v>
      </c>
      <c r="D27" s="19">
        <f t="shared" si="0"/>
        <v>5116716</v>
      </c>
      <c r="E27" s="19">
        <f t="shared" si="4"/>
        <v>138211</v>
      </c>
      <c r="F27" s="19">
        <f t="shared" si="5"/>
        <v>1105132541</v>
      </c>
      <c r="G27" s="20">
        <f t="shared" si="1"/>
        <v>0.12123495429051619</v>
      </c>
      <c r="H27" s="20">
        <f t="shared" si="2"/>
        <v>0.07204151105698357</v>
      </c>
      <c r="I27">
        <f t="shared" si="3"/>
        <v>13926454569.995836</v>
      </c>
      <c r="K27">
        <v>12627786670</v>
      </c>
      <c r="L27">
        <f>K27/K28</f>
        <v>2.229545705009632</v>
      </c>
    </row>
    <row r="28" spans="1:11" ht="12.75">
      <c r="A28" s="22" t="s">
        <v>19</v>
      </c>
      <c r="B28" s="21">
        <v>8633</v>
      </c>
      <c r="C28" s="19">
        <v>7226</v>
      </c>
      <c r="D28" s="19">
        <f t="shared" si="0"/>
        <v>62382058</v>
      </c>
      <c r="E28" s="19">
        <f t="shared" si="4"/>
        <v>145437</v>
      </c>
      <c r="F28" s="19">
        <f t="shared" si="5"/>
        <v>1167514599</v>
      </c>
      <c r="G28" s="20">
        <f t="shared" si="1"/>
        <v>0.12757340622055988</v>
      </c>
      <c r="H28" s="20">
        <f t="shared" si="2"/>
        <v>0.07610808004706852</v>
      </c>
      <c r="I28">
        <f t="shared" si="3"/>
        <v>168088131914.7519</v>
      </c>
      <c r="K28">
        <v>5663838441</v>
      </c>
    </row>
    <row r="29" spans="1:9" ht="12.75">
      <c r="A29" s="22" t="s">
        <v>21</v>
      </c>
      <c r="B29" s="21">
        <v>8637</v>
      </c>
      <c r="C29" s="19">
        <v>1047</v>
      </c>
      <c r="D29" s="19">
        <f t="shared" si="0"/>
        <v>9042939</v>
      </c>
      <c r="E29" s="19">
        <f t="shared" si="4"/>
        <v>146484</v>
      </c>
      <c r="F29" s="19">
        <f t="shared" si="5"/>
        <v>1176557538</v>
      </c>
      <c r="G29" s="20">
        <f t="shared" si="1"/>
        <v>0.12849180632722412</v>
      </c>
      <c r="H29" s="20">
        <f t="shared" si="2"/>
        <v>0.07669757222632029</v>
      </c>
      <c r="I29">
        <f t="shared" si="3"/>
        <v>24314486807.326687</v>
      </c>
    </row>
    <row r="30" spans="1:9" ht="12.75">
      <c r="A30" s="22" t="s">
        <v>97</v>
      </c>
      <c r="B30" s="21">
        <v>8730</v>
      </c>
      <c r="C30" s="19">
        <v>2268</v>
      </c>
      <c r="D30" s="19">
        <f t="shared" si="0"/>
        <v>19799640</v>
      </c>
      <c r="E30" s="19">
        <f t="shared" si="4"/>
        <v>148752</v>
      </c>
      <c r="F30" s="19">
        <f t="shared" si="5"/>
        <v>1196357178</v>
      </c>
      <c r="G30" s="20">
        <f t="shared" si="1"/>
        <v>0.13048123463850825</v>
      </c>
      <c r="H30" s="20">
        <f t="shared" si="2"/>
        <v>0.07798827350518553</v>
      </c>
      <c r="I30">
        <f t="shared" si="3"/>
        <v>50656496296.17402</v>
      </c>
    </row>
    <row r="31" spans="1:9" ht="12.75">
      <c r="A31" s="22" t="s">
        <v>56</v>
      </c>
      <c r="B31" s="21">
        <v>8742</v>
      </c>
      <c r="C31" s="19">
        <v>525</v>
      </c>
      <c r="D31" s="19">
        <f t="shared" si="0"/>
        <v>4589550</v>
      </c>
      <c r="E31" s="19">
        <f t="shared" si="4"/>
        <v>149277</v>
      </c>
      <c r="F31" s="19">
        <f t="shared" si="5"/>
        <v>1200946728</v>
      </c>
      <c r="G31" s="20">
        <f t="shared" si="1"/>
        <v>0.1309417504513055</v>
      </c>
      <c r="H31" s="20">
        <f t="shared" si="2"/>
        <v>0.07828745763451393</v>
      </c>
      <c r="I31">
        <f t="shared" si="3"/>
        <v>11666568489.598412</v>
      </c>
    </row>
    <row r="32" spans="1:10" ht="12.75">
      <c r="A32" s="22" t="s">
        <v>74</v>
      </c>
      <c r="B32" s="21">
        <v>8785</v>
      </c>
      <c r="C32" s="19">
        <v>580</v>
      </c>
      <c r="D32" s="19">
        <f t="shared" si="0"/>
        <v>5095300</v>
      </c>
      <c r="E32" s="19">
        <f t="shared" si="4"/>
        <v>149857</v>
      </c>
      <c r="F32" s="19">
        <f t="shared" si="5"/>
        <v>1206042028</v>
      </c>
      <c r="G32" s="20">
        <f t="shared" si="1"/>
        <v>0.13145051077782435</v>
      </c>
      <c r="H32" s="20">
        <f t="shared" si="2"/>
        <v>0.07861961065478108</v>
      </c>
      <c r="I32">
        <f t="shared" si="3"/>
        <v>12654717260.993456</v>
      </c>
      <c r="J32">
        <v>1996</v>
      </c>
    </row>
    <row r="33" spans="1:11" ht="12.75">
      <c r="A33" s="22" t="s">
        <v>46</v>
      </c>
      <c r="B33" s="21">
        <v>8839</v>
      </c>
      <c r="C33" s="19">
        <v>987</v>
      </c>
      <c r="D33" s="19">
        <f t="shared" si="0"/>
        <v>8724093</v>
      </c>
      <c r="E33" s="19">
        <f t="shared" si="4"/>
        <v>150844</v>
      </c>
      <c r="F33" s="19">
        <f t="shared" si="5"/>
        <v>1214766121</v>
      </c>
      <c r="G33" s="20">
        <f t="shared" si="1"/>
        <v>0.1323162805058832</v>
      </c>
      <c r="H33" s="20">
        <f t="shared" si="2"/>
        <v>0.07918831786319695</v>
      </c>
      <c r="I33">
        <f t="shared" si="3"/>
        <v>21039803293.053513</v>
      </c>
      <c r="J33" s="46" t="s">
        <v>211</v>
      </c>
      <c r="K33" s="19">
        <f>5%*F15/G15</f>
        <v>433865928.5888204</v>
      </c>
    </row>
    <row r="34" spans="1:11" ht="12.75">
      <c r="A34" s="22" t="s">
        <v>65</v>
      </c>
      <c r="B34" s="21">
        <v>8893</v>
      </c>
      <c r="C34" s="19">
        <v>937</v>
      </c>
      <c r="D34" s="19">
        <f t="shared" si="0"/>
        <v>8332741</v>
      </c>
      <c r="E34" s="19">
        <f t="shared" si="4"/>
        <v>151781</v>
      </c>
      <c r="F34" s="19">
        <f t="shared" si="5"/>
        <v>1223098862</v>
      </c>
      <c r="G34" s="20">
        <f t="shared" si="1"/>
        <v>0.1331381915851042</v>
      </c>
      <c r="H34" s="20">
        <f t="shared" si="2"/>
        <v>0.07973151357105593</v>
      </c>
      <c r="I34">
        <f t="shared" si="3"/>
        <v>19509464920.601715</v>
      </c>
      <c r="J34" s="46" t="s">
        <v>210</v>
      </c>
      <c r="K34" s="19">
        <f>10%*F20/G20</f>
        <v>900752812.1773047</v>
      </c>
    </row>
    <row r="35" spans="1:11" ht="12.75">
      <c r="A35" s="22" t="s">
        <v>62</v>
      </c>
      <c r="B35" s="21">
        <v>9036</v>
      </c>
      <c r="C35" s="19">
        <v>368</v>
      </c>
      <c r="D35" s="19">
        <f t="shared" si="0"/>
        <v>3325248</v>
      </c>
      <c r="E35" s="19">
        <f t="shared" si="4"/>
        <v>152149</v>
      </c>
      <c r="F35" s="19">
        <f t="shared" si="5"/>
        <v>1226424110</v>
      </c>
      <c r="G35" s="20">
        <f t="shared" si="1"/>
        <v>0.13346099124055066</v>
      </c>
      <c r="H35" s="20">
        <f t="shared" si="2"/>
        <v>0.07994828023177017</v>
      </c>
      <c r="I35">
        <f t="shared" si="3"/>
        <v>7189477741.993963</v>
      </c>
      <c r="J35" s="46" t="s">
        <v>208</v>
      </c>
      <c r="K35" s="19">
        <f>50%*F71/G71</f>
        <v>5621657248.549919</v>
      </c>
    </row>
    <row r="36" spans="1:11" ht="12.75">
      <c r="A36" s="22" t="s">
        <v>89</v>
      </c>
      <c r="B36" s="21">
        <v>9107</v>
      </c>
      <c r="C36" s="19">
        <v>8601</v>
      </c>
      <c r="D36" s="19">
        <f t="shared" si="0"/>
        <v>78329307</v>
      </c>
      <c r="E36" s="19">
        <f t="shared" si="4"/>
        <v>160750</v>
      </c>
      <c r="F36" s="19">
        <f t="shared" si="5"/>
        <v>1304753417</v>
      </c>
      <c r="G36" s="20">
        <f t="shared" si="1"/>
        <v>0.14100555601363476</v>
      </c>
      <c r="H36" s="20">
        <f t="shared" si="2"/>
        <v>0.08505442037964801</v>
      </c>
      <c r="I36">
        <f t="shared" si="3"/>
        <v>162679500606.57056</v>
      </c>
      <c r="J36" s="46" t="s">
        <v>207</v>
      </c>
      <c r="K36" s="19">
        <f>90%*F80/G80</f>
        <v>12514891747.6623</v>
      </c>
    </row>
    <row r="37" spans="1:11" ht="12.75">
      <c r="A37" s="22" t="s">
        <v>51</v>
      </c>
      <c r="B37" s="21">
        <v>9146</v>
      </c>
      <c r="C37" s="19">
        <v>82196</v>
      </c>
      <c r="D37" s="19">
        <f t="shared" si="0"/>
        <v>751764616</v>
      </c>
      <c r="E37" s="19">
        <f t="shared" si="4"/>
        <v>242946</v>
      </c>
      <c r="F37" s="19">
        <f t="shared" si="5"/>
        <v>2056518033</v>
      </c>
      <c r="G37" s="20">
        <f t="shared" si="1"/>
        <v>0.21310566601112607</v>
      </c>
      <c r="H37" s="20">
        <f t="shared" si="2"/>
        <v>0.13406054126249423</v>
      </c>
      <c r="I37">
        <f t="shared" si="3"/>
        <v>1526899093247.196</v>
      </c>
      <c r="J37" s="46" t="s">
        <v>209</v>
      </c>
      <c r="K37" s="19">
        <f>95%*F94/G94</f>
        <v>13543858135.311083</v>
      </c>
    </row>
    <row r="38" spans="1:9" ht="12.75">
      <c r="A38" s="22" t="s">
        <v>31</v>
      </c>
      <c r="B38" s="21">
        <v>9186</v>
      </c>
      <c r="C38" s="19">
        <v>1048</v>
      </c>
      <c r="D38" s="19">
        <f t="shared" si="0"/>
        <v>9626928</v>
      </c>
      <c r="E38" s="19">
        <f t="shared" si="4"/>
        <v>243994</v>
      </c>
      <c r="F38" s="19">
        <f t="shared" si="5"/>
        <v>2066144961</v>
      </c>
      <c r="G38" s="20">
        <f t="shared" si="1"/>
        <v>0.21402494329076704</v>
      </c>
      <c r="H38" s="20">
        <f t="shared" si="2"/>
        <v>0.13468810258588917</v>
      </c>
      <c r="I38">
        <f t="shared" si="3"/>
        <v>19108306287.9393</v>
      </c>
    </row>
    <row r="39" spans="1:9" ht="12.75">
      <c r="A39" s="22" t="s">
        <v>76</v>
      </c>
      <c r="B39" s="21">
        <v>9243</v>
      </c>
      <c r="C39" s="19">
        <v>332</v>
      </c>
      <c r="D39" s="19">
        <f t="shared" si="0"/>
        <v>3068676</v>
      </c>
      <c r="E39" s="19">
        <f t="shared" si="4"/>
        <v>244326</v>
      </c>
      <c r="F39" s="19">
        <f t="shared" si="5"/>
        <v>2069213637</v>
      </c>
      <c r="G39" s="20">
        <f t="shared" si="1"/>
        <v>0.21431616471905027</v>
      </c>
      <c r="H39" s="20">
        <f t="shared" si="2"/>
        <v>0.13488814380065992</v>
      </c>
      <c r="I39">
        <f t="shared" si="3"/>
        <v>5892861487.751077</v>
      </c>
    </row>
    <row r="40" spans="1:9" ht="12.75">
      <c r="A40" s="22" t="s">
        <v>45</v>
      </c>
      <c r="B40" s="21">
        <v>9317</v>
      </c>
      <c r="C40" s="19">
        <v>804</v>
      </c>
      <c r="D40" s="19">
        <f t="shared" si="0"/>
        <v>7490868</v>
      </c>
      <c r="E40" s="19">
        <f t="shared" si="4"/>
        <v>245130</v>
      </c>
      <c r="F40" s="19">
        <f t="shared" si="5"/>
        <v>2076704505</v>
      </c>
      <c r="G40" s="20">
        <f t="shared" si="1"/>
        <v>0.21502141179236264</v>
      </c>
      <c r="H40" s="20">
        <f t="shared" si="2"/>
        <v>0.13537645939162068</v>
      </c>
      <c r="I40">
        <f t="shared" si="3"/>
        <v>13773750955.525911</v>
      </c>
    </row>
    <row r="41" spans="1:9" ht="12.75">
      <c r="A41" s="22" t="s">
        <v>106</v>
      </c>
      <c r="B41" s="21">
        <v>9349</v>
      </c>
      <c r="C41" s="19">
        <v>7518</v>
      </c>
      <c r="D41" s="19">
        <f t="shared" si="0"/>
        <v>70285782</v>
      </c>
      <c r="E41" s="19">
        <f t="shared" si="4"/>
        <v>252648</v>
      </c>
      <c r="F41" s="19">
        <f t="shared" si="5"/>
        <v>2146990287</v>
      </c>
      <c r="G41" s="20">
        <f t="shared" si="1"/>
        <v>0.2216159982316193</v>
      </c>
      <c r="H41" s="20">
        <f t="shared" si="2"/>
        <v>0.13995825727852387</v>
      </c>
      <c r="I41">
        <f t="shared" si="3"/>
        <v>126811048448.47035</v>
      </c>
    </row>
    <row r="42" spans="1:9" ht="12.75">
      <c r="A42" s="22" t="s">
        <v>20</v>
      </c>
      <c r="B42" s="21">
        <v>9388</v>
      </c>
      <c r="C42" s="19">
        <v>100474</v>
      </c>
      <c r="D42" s="19">
        <f t="shared" si="0"/>
        <v>943249912</v>
      </c>
      <c r="E42" s="19">
        <f t="shared" si="4"/>
        <v>353122</v>
      </c>
      <c r="F42" s="19">
        <f t="shared" si="5"/>
        <v>3090240199</v>
      </c>
      <c r="G42" s="20">
        <f t="shared" si="1"/>
        <v>0.309749075898269</v>
      </c>
      <c r="H42" s="20">
        <f t="shared" si="2"/>
        <v>0.20144694433081</v>
      </c>
      <c r="I42">
        <f t="shared" si="3"/>
        <v>1662727189249.808</v>
      </c>
    </row>
    <row r="43" spans="1:9" ht="12.75">
      <c r="A43" s="22" t="s">
        <v>53</v>
      </c>
      <c r="B43" s="21">
        <v>9409</v>
      </c>
      <c r="C43" s="19">
        <v>1448</v>
      </c>
      <c r="D43" s="19">
        <f t="shared" si="0"/>
        <v>13624232</v>
      </c>
      <c r="E43" s="19">
        <f t="shared" si="4"/>
        <v>354570</v>
      </c>
      <c r="F43" s="19">
        <f t="shared" si="5"/>
        <v>3103864431</v>
      </c>
      <c r="G43" s="20">
        <f t="shared" si="1"/>
        <v>0.3110192223686126</v>
      </c>
      <c r="H43" s="20">
        <f t="shared" si="2"/>
        <v>0.2023350823810956</v>
      </c>
      <c r="I43">
        <f t="shared" si="3"/>
        <v>23715944008.570763</v>
      </c>
    </row>
    <row r="44" spans="1:9" ht="12.75">
      <c r="A44" s="22" t="s">
        <v>94</v>
      </c>
      <c r="B44" s="21">
        <v>9525</v>
      </c>
      <c r="C44" s="19">
        <v>34496</v>
      </c>
      <c r="D44" s="19">
        <f t="shared" si="0"/>
        <v>328574400</v>
      </c>
      <c r="E44" s="19">
        <f t="shared" si="4"/>
        <v>389066</v>
      </c>
      <c r="F44" s="19">
        <f t="shared" si="5"/>
        <v>3432438831</v>
      </c>
      <c r="G44" s="20">
        <f t="shared" si="1"/>
        <v>0.34127818137481075</v>
      </c>
      <c r="H44" s="20">
        <f t="shared" si="2"/>
        <v>0.2237542293091397</v>
      </c>
      <c r="I44">
        <f t="shared" si="3"/>
        <v>533065324856.0445</v>
      </c>
    </row>
    <row r="45" spans="1:9" ht="12.75">
      <c r="A45" s="22" t="s">
        <v>64</v>
      </c>
      <c r="B45" s="21">
        <v>9617</v>
      </c>
      <c r="C45" s="19">
        <v>1518</v>
      </c>
      <c r="D45" s="19">
        <f t="shared" si="0"/>
        <v>14598606</v>
      </c>
      <c r="E45" s="19">
        <f t="shared" si="4"/>
        <v>390584</v>
      </c>
      <c r="F45" s="19">
        <f t="shared" si="5"/>
        <v>3447037437</v>
      </c>
      <c r="G45" s="20">
        <f t="shared" si="1"/>
        <v>0.3426097299535274</v>
      </c>
      <c r="H45" s="20">
        <f t="shared" si="2"/>
        <v>0.2247058849672148</v>
      </c>
      <c r="I45">
        <f t="shared" si="3"/>
        <v>22372459807.69829</v>
      </c>
    </row>
    <row r="46" spans="1:9" ht="12.75">
      <c r="A46" s="22" t="s">
        <v>79</v>
      </c>
      <c r="B46" s="21">
        <v>9648</v>
      </c>
      <c r="C46" s="19">
        <v>386</v>
      </c>
      <c r="D46" s="19">
        <f t="shared" si="0"/>
        <v>3724128</v>
      </c>
      <c r="E46" s="19">
        <f t="shared" si="4"/>
        <v>390970</v>
      </c>
      <c r="F46" s="19">
        <f t="shared" si="5"/>
        <v>3450761565</v>
      </c>
      <c r="G46" s="20">
        <f t="shared" si="1"/>
        <v>0.34294831872255543</v>
      </c>
      <c r="H46" s="20">
        <f t="shared" si="2"/>
        <v>0.22494865386464213</v>
      </c>
      <c r="I46">
        <f t="shared" si="3"/>
        <v>5597408095.495174</v>
      </c>
    </row>
    <row r="47" spans="1:9" ht="12.75">
      <c r="A47" s="22" t="s">
        <v>17</v>
      </c>
      <c r="B47" s="21">
        <v>9709</v>
      </c>
      <c r="C47" s="19">
        <v>658</v>
      </c>
      <c r="D47" s="19">
        <f t="shared" si="0"/>
        <v>6388522</v>
      </c>
      <c r="E47" s="19">
        <f t="shared" si="4"/>
        <v>391628</v>
      </c>
      <c r="F47" s="19">
        <f t="shared" si="5"/>
        <v>3457150087</v>
      </c>
      <c r="G47" s="20">
        <f t="shared" si="1"/>
        <v>0.34352549854126135</v>
      </c>
      <c r="H47" s="20">
        <f t="shared" si="2"/>
        <v>0.22536510959391087</v>
      </c>
      <c r="I47">
        <f t="shared" si="3"/>
        <v>9238451038.526365</v>
      </c>
    </row>
    <row r="48" spans="1:9" ht="12.75">
      <c r="A48" s="22" t="s">
        <v>111</v>
      </c>
      <c r="B48" s="21">
        <v>9766</v>
      </c>
      <c r="C48" s="19">
        <v>1148</v>
      </c>
      <c r="D48" s="19">
        <f t="shared" si="0"/>
        <v>11211368</v>
      </c>
      <c r="E48" s="19">
        <f t="shared" si="4"/>
        <v>392776</v>
      </c>
      <c r="F48" s="19">
        <f t="shared" si="5"/>
        <v>3468361455</v>
      </c>
      <c r="G48" s="20">
        <f t="shared" si="1"/>
        <v>0.344532493118578</v>
      </c>
      <c r="H48" s="20">
        <f t="shared" si="2"/>
        <v>0.226095957579805</v>
      </c>
      <c r="I48">
        <f t="shared" si="3"/>
        <v>15631497767.778633</v>
      </c>
    </row>
    <row r="49" spans="1:9" ht="12.75">
      <c r="A49" s="22" t="s">
        <v>77</v>
      </c>
      <c r="B49" s="21">
        <v>9959</v>
      </c>
      <c r="C49" s="19">
        <v>338</v>
      </c>
      <c r="D49" s="19">
        <f t="shared" si="0"/>
        <v>3366142</v>
      </c>
      <c r="E49" s="19">
        <f t="shared" si="4"/>
        <v>393114</v>
      </c>
      <c r="F49" s="19">
        <f t="shared" si="5"/>
        <v>3471727597</v>
      </c>
      <c r="G49" s="20">
        <f t="shared" si="1"/>
        <v>0.34482897758472175</v>
      </c>
      <c r="H49" s="20">
        <f t="shared" si="2"/>
        <v>0.2263153900434378</v>
      </c>
      <c r="I49">
        <f t="shared" si="3"/>
        <v>4133465023.528618</v>
      </c>
    </row>
    <row r="50" spans="1:9" ht="12.75">
      <c r="A50" s="22" t="s">
        <v>38</v>
      </c>
      <c r="B50" s="21">
        <v>9972</v>
      </c>
      <c r="C50" s="19">
        <v>17346</v>
      </c>
      <c r="D50" s="19">
        <f t="shared" si="0"/>
        <v>172974312</v>
      </c>
      <c r="E50" s="19">
        <f t="shared" si="4"/>
        <v>410460</v>
      </c>
      <c r="F50" s="19">
        <f t="shared" si="5"/>
        <v>3644701909</v>
      </c>
      <c r="G50" s="20">
        <f t="shared" si="1"/>
        <v>0.36004442003954296</v>
      </c>
      <c r="H50" s="20">
        <f t="shared" si="2"/>
        <v>0.23759125999406494</v>
      </c>
      <c r="I50">
        <f t="shared" si="3"/>
        <v>210553255356.48593</v>
      </c>
    </row>
    <row r="51" spans="1:9" ht="12.75">
      <c r="A51" s="22" t="s">
        <v>39</v>
      </c>
      <c r="B51" s="21">
        <v>10062</v>
      </c>
      <c r="C51" s="19">
        <v>452</v>
      </c>
      <c r="D51" s="19">
        <f t="shared" si="0"/>
        <v>4548024</v>
      </c>
      <c r="E51" s="19">
        <f t="shared" si="4"/>
        <v>410912</v>
      </c>
      <c r="F51" s="19">
        <f t="shared" si="5"/>
        <v>3649249933</v>
      </c>
      <c r="G51" s="20">
        <f t="shared" si="1"/>
        <v>0.360440902225037</v>
      </c>
      <c r="H51" s="20">
        <f t="shared" si="2"/>
        <v>0.2378877371215839</v>
      </c>
      <c r="I51">
        <f t="shared" si="3"/>
        <v>5206772521.444413</v>
      </c>
    </row>
    <row r="52" spans="1:9" ht="12.75">
      <c r="A52" s="22" t="s">
        <v>103</v>
      </c>
      <c r="B52" s="21">
        <v>10249</v>
      </c>
      <c r="C52" s="19">
        <v>3963</v>
      </c>
      <c r="D52" s="19">
        <f t="shared" si="0"/>
        <v>40616787</v>
      </c>
      <c r="E52" s="19">
        <f t="shared" si="4"/>
        <v>414875</v>
      </c>
      <c r="F52" s="19">
        <f t="shared" si="5"/>
        <v>3689866720</v>
      </c>
      <c r="G52" s="20">
        <f t="shared" si="1"/>
        <v>0.36391713873192366</v>
      </c>
      <c r="H52" s="20">
        <f t="shared" si="2"/>
        <v>0.24053546904621975</v>
      </c>
      <c r="I52">
        <f t="shared" si="3"/>
        <v>40759501540.452065</v>
      </c>
    </row>
    <row r="53" spans="1:9" ht="12.75">
      <c r="A53" s="22" t="s">
        <v>73</v>
      </c>
      <c r="B53" s="21">
        <v>10352</v>
      </c>
      <c r="C53" s="19">
        <v>4713</v>
      </c>
      <c r="D53" s="19">
        <f t="shared" si="0"/>
        <v>48788976</v>
      </c>
      <c r="E53" s="19">
        <f t="shared" si="4"/>
        <v>419588</v>
      </c>
      <c r="F53" s="19">
        <f t="shared" si="5"/>
        <v>3738655696</v>
      </c>
      <c r="G53" s="20">
        <f t="shared" si="1"/>
        <v>0.36805125497137786</v>
      </c>
      <c r="H53" s="20">
        <f t="shared" si="2"/>
        <v>0.24371593059591085</v>
      </c>
      <c r="I53">
        <f t="shared" si="3"/>
        <v>45409630185.06909</v>
      </c>
    </row>
    <row r="54" spans="1:9" ht="12.75">
      <c r="A54" s="22" t="s">
        <v>112</v>
      </c>
      <c r="B54" s="21">
        <v>10352</v>
      </c>
      <c r="C54" s="19">
        <v>0</v>
      </c>
      <c r="D54" s="19">
        <f t="shared" si="0"/>
        <v>0</v>
      </c>
      <c r="E54" s="19">
        <f t="shared" si="4"/>
        <v>419588</v>
      </c>
      <c r="F54" s="19">
        <f t="shared" si="5"/>
        <v>3738655696</v>
      </c>
      <c r="G54" s="20">
        <f t="shared" si="1"/>
        <v>0.36805125497137786</v>
      </c>
      <c r="H54" s="20">
        <f t="shared" si="2"/>
        <v>0.24371593059591085</v>
      </c>
      <c r="I54">
        <f t="shared" si="3"/>
        <v>0</v>
      </c>
    </row>
    <row r="55" spans="1:9" ht="12.75">
      <c r="A55" s="22" t="s">
        <v>58</v>
      </c>
      <c r="B55" s="21">
        <v>10924</v>
      </c>
      <c r="C55" s="19">
        <v>624</v>
      </c>
      <c r="D55" s="19">
        <f t="shared" si="0"/>
        <v>6816576</v>
      </c>
      <c r="E55" s="19">
        <f t="shared" si="4"/>
        <v>420212</v>
      </c>
      <c r="F55" s="19">
        <f t="shared" si="5"/>
        <v>3745472272</v>
      </c>
      <c r="G55" s="20">
        <f t="shared" si="1"/>
        <v>0.368598610908874</v>
      </c>
      <c r="H55" s="20">
        <f t="shared" si="2"/>
        <v>0.24416029036006223</v>
      </c>
      <c r="I55">
        <f t="shared" si="3"/>
        <v>4000559153.7913094</v>
      </c>
    </row>
    <row r="56" spans="1:9" ht="12.75">
      <c r="A56" s="22" t="s">
        <v>8</v>
      </c>
      <c r="B56" s="21">
        <v>11329</v>
      </c>
      <c r="C56" s="19">
        <v>285</v>
      </c>
      <c r="D56" s="19">
        <f t="shared" si="0"/>
        <v>3228765</v>
      </c>
      <c r="E56" s="19">
        <f t="shared" si="4"/>
        <v>420497</v>
      </c>
      <c r="F56" s="19">
        <f t="shared" si="5"/>
        <v>3748701037</v>
      </c>
      <c r="G56" s="20">
        <f t="shared" si="1"/>
        <v>0.36884860520724966</v>
      </c>
      <c r="H56" s="20">
        <f t="shared" si="2"/>
        <v>0.24437076747553782</v>
      </c>
      <c r="I56">
        <f t="shared" si="3"/>
        <v>1289407527.2828894</v>
      </c>
    </row>
    <row r="57" spans="1:9" ht="12.75">
      <c r="A57" s="22" t="s">
        <v>34</v>
      </c>
      <c r="B57" s="21">
        <v>11409</v>
      </c>
      <c r="C57" s="19">
        <v>510</v>
      </c>
      <c r="D57" s="19">
        <f t="shared" si="0"/>
        <v>5818590</v>
      </c>
      <c r="E57" s="19">
        <f t="shared" si="4"/>
        <v>421007</v>
      </c>
      <c r="F57" s="19">
        <f t="shared" si="5"/>
        <v>3754519627</v>
      </c>
      <c r="G57" s="20">
        <f t="shared" si="1"/>
        <v>0.36929596342539556</v>
      </c>
      <c r="H57" s="20">
        <f t="shared" si="2"/>
        <v>0.24475007041004535</v>
      </c>
      <c r="I57">
        <f t="shared" si="3"/>
        <v>2137059567.850286</v>
      </c>
    </row>
    <row r="58" spans="1:9" ht="12.75">
      <c r="A58" s="22" t="s">
        <v>32</v>
      </c>
      <c r="B58" s="21">
        <v>11530</v>
      </c>
      <c r="C58" s="19">
        <v>23909</v>
      </c>
      <c r="D58" s="19">
        <f t="shared" si="0"/>
        <v>275670770</v>
      </c>
      <c r="E58" s="19">
        <f t="shared" si="4"/>
        <v>444916</v>
      </c>
      <c r="F58" s="19">
        <f t="shared" si="5"/>
        <v>4030190397</v>
      </c>
      <c r="G58" s="20">
        <f t="shared" si="1"/>
        <v>0.3902682921266708</v>
      </c>
      <c r="H58" s="20">
        <f t="shared" si="2"/>
        <v>0.2627205292358</v>
      </c>
      <c r="I58">
        <f t="shared" si="3"/>
        <v>88692198498.16667</v>
      </c>
    </row>
    <row r="59" spans="1:9" ht="12.75">
      <c r="A59" s="22" t="s">
        <v>24</v>
      </c>
      <c r="B59" s="21">
        <v>11577</v>
      </c>
      <c r="C59" s="19">
        <v>4645</v>
      </c>
      <c r="D59" s="19">
        <f t="shared" si="0"/>
        <v>53775165</v>
      </c>
      <c r="E59" s="19">
        <f t="shared" si="4"/>
        <v>449561</v>
      </c>
      <c r="F59" s="19">
        <f t="shared" si="5"/>
        <v>4083965562</v>
      </c>
      <c r="G59" s="20">
        <f t="shared" si="1"/>
        <v>0.39434276060370554</v>
      </c>
      <c r="H59" s="20">
        <f t="shared" si="2"/>
        <v>0.266226031064959</v>
      </c>
      <c r="I59">
        <f t="shared" si="3"/>
        <v>16400270358.636898</v>
      </c>
    </row>
    <row r="60" spans="1:9" ht="12.75">
      <c r="A60" s="22" t="s">
        <v>50</v>
      </c>
      <c r="B60" s="21">
        <v>11591</v>
      </c>
      <c r="C60" s="19">
        <v>15439</v>
      </c>
      <c r="D60" s="19">
        <f t="shared" si="0"/>
        <v>178953449</v>
      </c>
      <c r="E60" s="19">
        <f t="shared" si="4"/>
        <v>465000</v>
      </c>
      <c r="F60" s="19">
        <f t="shared" si="5"/>
        <v>4262919011</v>
      </c>
      <c r="G60" s="20">
        <f t="shared" si="1"/>
        <v>0.40788543419185175</v>
      </c>
      <c r="H60" s="20">
        <f t="shared" si="2"/>
        <v>0.27789166970695683</v>
      </c>
      <c r="I60">
        <f t="shared" si="3"/>
        <v>53701776957.89279</v>
      </c>
    </row>
    <row r="61" spans="1:9" ht="12.75">
      <c r="A61" s="22" t="s">
        <v>55</v>
      </c>
      <c r="B61" s="21">
        <v>11688</v>
      </c>
      <c r="C61" s="19">
        <v>5913</v>
      </c>
      <c r="D61" s="19">
        <f t="shared" si="0"/>
        <v>69111144</v>
      </c>
      <c r="E61" s="19">
        <f t="shared" si="4"/>
        <v>470913</v>
      </c>
      <c r="F61" s="19">
        <f t="shared" si="5"/>
        <v>4332030155</v>
      </c>
      <c r="G61" s="20">
        <f t="shared" si="1"/>
        <v>0.41307215800341396</v>
      </c>
      <c r="H61" s="20">
        <f t="shared" si="2"/>
        <v>0.28239689515270433</v>
      </c>
      <c r="I61">
        <f t="shared" si="3"/>
        <v>18483527826.034386</v>
      </c>
    </row>
    <row r="62" spans="1:9" ht="12.75">
      <c r="A62" s="22" t="s">
        <v>110</v>
      </c>
      <c r="B62" s="21">
        <v>11758</v>
      </c>
      <c r="C62" s="19">
        <v>899</v>
      </c>
      <c r="D62" s="19">
        <f t="shared" si="0"/>
        <v>10570442</v>
      </c>
      <c r="E62" s="19">
        <f t="shared" si="4"/>
        <v>471812</v>
      </c>
      <c r="F62" s="19">
        <f t="shared" si="5"/>
        <v>4342600597</v>
      </c>
      <c r="G62" s="20">
        <f t="shared" si="1"/>
        <v>0.4138607365095182</v>
      </c>
      <c r="H62" s="20">
        <f t="shared" si="2"/>
        <v>0.28308596237855144</v>
      </c>
      <c r="I62">
        <f t="shared" si="3"/>
        <v>2592077860.771433</v>
      </c>
    </row>
    <row r="63" spans="1:9" ht="12.75">
      <c r="A63" s="22" t="s">
        <v>91</v>
      </c>
      <c r="B63" s="21">
        <v>11777</v>
      </c>
      <c r="C63" s="19">
        <v>3117</v>
      </c>
      <c r="D63" s="19">
        <f t="shared" si="0"/>
        <v>36708909</v>
      </c>
      <c r="E63" s="19">
        <f t="shared" si="4"/>
        <v>474929</v>
      </c>
      <c r="F63" s="19">
        <f t="shared" si="5"/>
        <v>4379309506</v>
      </c>
      <c r="G63" s="20">
        <f t="shared" si="1"/>
        <v>0.41659488467806877</v>
      </c>
      <c r="H63" s="20">
        <f t="shared" si="2"/>
        <v>0.2854789470889829</v>
      </c>
      <c r="I63">
        <f t="shared" si="3"/>
        <v>8787216376.409708</v>
      </c>
    </row>
    <row r="64" spans="1:9" ht="12.75">
      <c r="A64" s="22" t="s">
        <v>131</v>
      </c>
      <c r="B64" s="21">
        <v>11824</v>
      </c>
      <c r="C64" s="19">
        <v>3147</v>
      </c>
      <c r="D64" s="19">
        <f t="shared" si="0"/>
        <v>37210128</v>
      </c>
      <c r="E64" s="19">
        <f t="shared" si="4"/>
        <v>478076</v>
      </c>
      <c r="F64" s="19">
        <f t="shared" si="5"/>
        <v>4416519634</v>
      </c>
      <c r="G64" s="20">
        <f t="shared" si="1"/>
        <v>0.419355348035922</v>
      </c>
      <c r="H64" s="20">
        <f t="shared" si="2"/>
        <v>0.28790460532298817</v>
      </c>
      <c r="I64">
        <f t="shared" si="3"/>
        <v>8382055957.694342</v>
      </c>
    </row>
    <row r="65" spans="1:9" ht="12.75">
      <c r="A65" s="22" t="s">
        <v>54</v>
      </c>
      <c r="B65" s="21">
        <v>11911</v>
      </c>
      <c r="C65" s="19">
        <v>3523</v>
      </c>
      <c r="D65" s="19">
        <f t="shared" si="0"/>
        <v>41962453</v>
      </c>
      <c r="E65" s="19">
        <f t="shared" si="4"/>
        <v>481599</v>
      </c>
      <c r="F65" s="19">
        <f t="shared" si="5"/>
        <v>4458482087</v>
      </c>
      <c r="G65" s="20">
        <f t="shared" si="1"/>
        <v>0.42244562843303574</v>
      </c>
      <c r="H65" s="20">
        <f t="shared" si="2"/>
        <v>0.290640058682313</v>
      </c>
      <c r="I65">
        <f t="shared" si="3"/>
        <v>8409765290.670956</v>
      </c>
    </row>
    <row r="66" spans="1:9" ht="12.75">
      <c r="A66" s="22" t="s">
        <v>18</v>
      </c>
      <c r="B66" s="21">
        <v>12265</v>
      </c>
      <c r="C66" s="19">
        <v>1389</v>
      </c>
      <c r="D66" s="19">
        <f t="shared" si="0"/>
        <v>17036085</v>
      </c>
      <c r="E66" s="19">
        <f t="shared" si="4"/>
        <v>482988</v>
      </c>
      <c r="F66" s="19">
        <f t="shared" si="5"/>
        <v>4475518172</v>
      </c>
      <c r="G66" s="20">
        <f t="shared" si="1"/>
        <v>0.42366402169775075</v>
      </c>
      <c r="H66" s="20">
        <f t="shared" si="2"/>
        <v>0.2917506090103168</v>
      </c>
      <c r="I66">
        <f t="shared" si="3"/>
        <v>1970354059.3004258</v>
      </c>
    </row>
    <row r="67" spans="1:9" ht="12.75">
      <c r="A67" s="22" t="s">
        <v>22</v>
      </c>
      <c r="B67" s="21">
        <v>12755</v>
      </c>
      <c r="C67" s="19">
        <v>48490</v>
      </c>
      <c r="D67" s="19">
        <f t="shared" si="0"/>
        <v>618489950</v>
      </c>
      <c r="E67" s="19">
        <f t="shared" si="4"/>
        <v>531478</v>
      </c>
      <c r="F67" s="19">
        <f t="shared" si="5"/>
        <v>5094008122</v>
      </c>
      <c r="G67" s="20">
        <f t="shared" si="1"/>
        <v>0.4661981393406817</v>
      </c>
      <c r="H67" s="20">
        <f t="shared" si="2"/>
        <v>0.33206880517096915</v>
      </c>
      <c r="I67">
        <f t="shared" si="3"/>
        <v>23829759460.543068</v>
      </c>
    </row>
    <row r="68" spans="1:9" ht="12.75">
      <c r="A68" s="22" t="s">
        <v>90</v>
      </c>
      <c r="B68" s="21">
        <v>12936</v>
      </c>
      <c r="C68" s="19">
        <v>1046</v>
      </c>
      <c r="D68" s="19">
        <f aca="true" t="shared" si="6" ref="D68:D114">B68*C68</f>
        <v>13531056</v>
      </c>
      <c r="E68" s="19">
        <f t="shared" si="4"/>
        <v>532524</v>
      </c>
      <c r="F68" s="19">
        <f t="shared" si="5"/>
        <v>5107539178</v>
      </c>
      <c r="G68" s="20">
        <f aca="true" t="shared" si="7" ref="G68:G114">E68/1140026</f>
        <v>0.4671156622743692</v>
      </c>
      <c r="H68" s="20">
        <f aca="true" t="shared" si="8" ref="H68:H114">F68/15340218782</f>
        <v>0.33295086925312406</v>
      </c>
      <c r="I68">
        <f aca="true" t="shared" si="9" ref="I68:I114">(B68-$L$4)^2*C68</f>
        <v>282866002.55252385</v>
      </c>
    </row>
    <row r="69" spans="1:9" ht="12.75">
      <c r="A69" s="22" t="s">
        <v>25</v>
      </c>
      <c r="B69" s="21">
        <v>12938</v>
      </c>
      <c r="C69" s="19">
        <v>17176</v>
      </c>
      <c r="D69" s="19">
        <f t="shared" si="6"/>
        <v>222223088</v>
      </c>
      <c r="E69" s="19">
        <f aca="true" t="shared" si="10" ref="E69:E114">E68+C69</f>
        <v>549700</v>
      </c>
      <c r="F69" s="19">
        <f aca="true" t="shared" si="11" ref="F69:F114">F68+D69</f>
        <v>5329762266</v>
      </c>
      <c r="G69" s="20">
        <f t="shared" si="7"/>
        <v>0.48218198532314177</v>
      </c>
      <c r="H69" s="20">
        <f t="shared" si="8"/>
        <v>0.34743717425033527</v>
      </c>
      <c r="I69">
        <f t="shared" si="9"/>
        <v>4609184532.622897</v>
      </c>
    </row>
    <row r="70" spans="1:9" ht="12.75">
      <c r="A70" s="22" t="s">
        <v>42</v>
      </c>
      <c r="B70" s="21">
        <v>13389</v>
      </c>
      <c r="C70" s="19">
        <v>977</v>
      </c>
      <c r="D70" s="19">
        <f t="shared" si="6"/>
        <v>13081053</v>
      </c>
      <c r="E70" s="19">
        <f t="shared" si="10"/>
        <v>550677</v>
      </c>
      <c r="F70" s="19">
        <f t="shared" si="11"/>
        <v>5342843319</v>
      </c>
      <c r="G70" s="20">
        <f t="shared" si="7"/>
        <v>0.483038983321433</v>
      </c>
      <c r="H70" s="20">
        <f t="shared" si="8"/>
        <v>0.3482899034835943</v>
      </c>
      <c r="I70">
        <f t="shared" si="9"/>
        <v>4389075.425216389</v>
      </c>
    </row>
    <row r="71" spans="1:9" ht="12.75">
      <c r="A71" s="22" t="s">
        <v>36</v>
      </c>
      <c r="B71" s="21">
        <v>13594</v>
      </c>
      <c r="C71" s="19">
        <v>23613</v>
      </c>
      <c r="D71" s="19">
        <f t="shared" si="6"/>
        <v>320995122</v>
      </c>
      <c r="E71" s="19">
        <f t="shared" si="10"/>
        <v>574290</v>
      </c>
      <c r="F71" s="19">
        <f t="shared" si="11"/>
        <v>5663838441</v>
      </c>
      <c r="G71" s="20">
        <f t="shared" si="7"/>
        <v>0.5037516688215883</v>
      </c>
      <c r="H71" s="20">
        <f t="shared" si="8"/>
        <v>0.36921497153911975</v>
      </c>
      <c r="I71">
        <f t="shared" si="9"/>
        <v>449520625.90306604</v>
      </c>
    </row>
    <row r="72" spans="1:9" ht="12.75">
      <c r="A72" s="22" t="s">
        <v>117</v>
      </c>
      <c r="B72" s="21">
        <v>13641</v>
      </c>
      <c r="C72" s="19">
        <v>8417</v>
      </c>
      <c r="D72" s="19">
        <f t="shared" si="6"/>
        <v>114816297</v>
      </c>
      <c r="E72" s="19">
        <f t="shared" si="10"/>
        <v>582707</v>
      </c>
      <c r="F72" s="19">
        <f t="shared" si="11"/>
        <v>5778654738</v>
      </c>
      <c r="G72" s="20">
        <f t="shared" si="7"/>
        <v>0.5111348337669491</v>
      </c>
      <c r="H72" s="20">
        <f t="shared" si="8"/>
        <v>0.37669962991535644</v>
      </c>
      <c r="I72">
        <f t="shared" si="9"/>
        <v>287992811.2100114</v>
      </c>
    </row>
    <row r="73" spans="1:9" ht="12.75">
      <c r="A73" s="22" t="s">
        <v>4</v>
      </c>
      <c r="B73" s="21">
        <v>13742</v>
      </c>
      <c r="C73" s="19">
        <v>2894</v>
      </c>
      <c r="D73" s="19">
        <f t="shared" si="6"/>
        <v>39769348</v>
      </c>
      <c r="E73" s="19">
        <f t="shared" si="10"/>
        <v>585601</v>
      </c>
      <c r="F73" s="19">
        <f t="shared" si="11"/>
        <v>5818424086</v>
      </c>
      <c r="G73" s="20">
        <f t="shared" si="7"/>
        <v>0.513673372361683</v>
      </c>
      <c r="H73" s="20">
        <f t="shared" si="8"/>
        <v>0.3792921188860265</v>
      </c>
      <c r="I73">
        <f t="shared" si="9"/>
        <v>236675624.03619382</v>
      </c>
    </row>
    <row r="74" spans="1:9" ht="12.75">
      <c r="A74" s="22" t="s">
        <v>48</v>
      </c>
      <c r="B74" s="21">
        <v>13849</v>
      </c>
      <c r="C74" s="19">
        <v>1090</v>
      </c>
      <c r="D74" s="19">
        <f t="shared" si="6"/>
        <v>15095410</v>
      </c>
      <c r="E74" s="19">
        <f t="shared" si="10"/>
        <v>586691</v>
      </c>
      <c r="F74" s="19">
        <f t="shared" si="11"/>
        <v>5833519496</v>
      </c>
      <c r="G74" s="20">
        <f t="shared" si="7"/>
        <v>0.5146294909063478</v>
      </c>
      <c r="H74" s="20">
        <f t="shared" si="8"/>
        <v>0.38027616026213207</v>
      </c>
      <c r="I74">
        <f t="shared" si="9"/>
        <v>168327672.54730812</v>
      </c>
    </row>
    <row r="75" spans="1:9" ht="12.75">
      <c r="A75" s="22" t="s">
        <v>13</v>
      </c>
      <c r="B75" s="21">
        <v>14321</v>
      </c>
      <c r="C75" s="19">
        <v>10413</v>
      </c>
      <c r="D75" s="19">
        <f t="shared" si="6"/>
        <v>149124573</v>
      </c>
      <c r="E75" s="19">
        <f t="shared" si="10"/>
        <v>597104</v>
      </c>
      <c r="F75" s="19">
        <f t="shared" si="11"/>
        <v>5982644069</v>
      </c>
      <c r="G75" s="20">
        <f t="shared" si="7"/>
        <v>0.5237634931133149</v>
      </c>
      <c r="H75" s="20">
        <f t="shared" si="8"/>
        <v>0.3899973106002863</v>
      </c>
      <c r="I75">
        <f t="shared" si="9"/>
        <v>7790809848.148075</v>
      </c>
    </row>
    <row r="76" spans="1:9" ht="12.75">
      <c r="A76" s="22" t="s">
        <v>28</v>
      </c>
      <c r="B76" s="21">
        <v>15071</v>
      </c>
      <c r="C76" s="19">
        <v>358875</v>
      </c>
      <c r="D76" s="19">
        <f t="shared" si="6"/>
        <v>5408605125</v>
      </c>
      <c r="E76" s="19">
        <f t="shared" si="10"/>
        <v>955979</v>
      </c>
      <c r="F76" s="19">
        <f t="shared" si="11"/>
        <v>11391249194</v>
      </c>
      <c r="G76" s="20">
        <f t="shared" si="7"/>
        <v>0.838558945146865</v>
      </c>
      <c r="H76" s="20">
        <f t="shared" si="8"/>
        <v>0.7425741024871388</v>
      </c>
      <c r="I76">
        <f t="shared" si="9"/>
        <v>935997335458.459</v>
      </c>
    </row>
    <row r="77" spans="1:9" ht="12.75">
      <c r="A77" s="22" t="s">
        <v>35</v>
      </c>
      <c r="B77" s="21">
        <v>15128</v>
      </c>
      <c r="C77" s="19">
        <v>7338</v>
      </c>
      <c r="D77" s="19">
        <f t="shared" si="6"/>
        <v>111009264</v>
      </c>
      <c r="E77" s="19">
        <f t="shared" si="10"/>
        <v>963317</v>
      </c>
      <c r="F77" s="19">
        <f t="shared" si="11"/>
        <v>11502258458</v>
      </c>
      <c r="G77" s="20">
        <f t="shared" si="7"/>
        <v>0.8449956404503055</v>
      </c>
      <c r="H77" s="20">
        <f t="shared" si="8"/>
        <v>0.7498105875449828</v>
      </c>
      <c r="I77">
        <f t="shared" si="9"/>
        <v>20513372784.559296</v>
      </c>
    </row>
    <row r="78" spans="1:9" ht="12.75">
      <c r="A78" s="22" t="s">
        <v>5</v>
      </c>
      <c r="B78" s="21">
        <v>15287</v>
      </c>
      <c r="C78" s="19">
        <v>16060</v>
      </c>
      <c r="D78" s="19">
        <f t="shared" si="6"/>
        <v>245509220</v>
      </c>
      <c r="E78" s="19">
        <f t="shared" si="10"/>
        <v>979377</v>
      </c>
      <c r="F78" s="19">
        <f t="shared" si="11"/>
        <v>11747767678</v>
      </c>
      <c r="G78" s="20">
        <f t="shared" si="7"/>
        <v>0.8590830384570176</v>
      </c>
      <c r="H78" s="20">
        <f t="shared" si="8"/>
        <v>0.7658148716747553</v>
      </c>
      <c r="I78">
        <f t="shared" si="9"/>
        <v>53840637434.36164</v>
      </c>
    </row>
    <row r="79" spans="1:9" ht="12.75">
      <c r="A79" s="22" t="s">
        <v>44</v>
      </c>
      <c r="B79" s="21">
        <v>15528</v>
      </c>
      <c r="C79" s="19">
        <v>29646</v>
      </c>
      <c r="D79" s="19">
        <f t="shared" si="6"/>
        <v>460343088</v>
      </c>
      <c r="E79" s="19">
        <f t="shared" si="10"/>
        <v>1009023</v>
      </c>
      <c r="F79" s="19">
        <f t="shared" si="11"/>
        <v>12208110766</v>
      </c>
      <c r="G79" s="20">
        <f t="shared" si="7"/>
        <v>0.8850877085259459</v>
      </c>
      <c r="H79" s="20">
        <f t="shared" si="8"/>
        <v>0.7958237714526489</v>
      </c>
      <c r="I79">
        <f t="shared" si="9"/>
        <v>127272615720.34386</v>
      </c>
    </row>
    <row r="80" spans="1:9" ht="12.75">
      <c r="A80" s="22" t="s">
        <v>66</v>
      </c>
      <c r="B80" s="21">
        <v>15984</v>
      </c>
      <c r="C80" s="19">
        <v>26256</v>
      </c>
      <c r="D80" s="19">
        <f t="shared" si="6"/>
        <v>419675904</v>
      </c>
      <c r="E80" s="19">
        <f t="shared" si="10"/>
        <v>1035279</v>
      </c>
      <c r="F80" s="19">
        <f t="shared" si="11"/>
        <v>12627786670</v>
      </c>
      <c r="G80" s="20">
        <f t="shared" si="7"/>
        <v>0.908118762203669</v>
      </c>
      <c r="H80" s="20">
        <f t="shared" si="8"/>
        <v>0.823181654020298</v>
      </c>
      <c r="I80">
        <f t="shared" si="9"/>
        <v>167793056432.6196</v>
      </c>
    </row>
    <row r="81" spans="1:9" ht="12.75">
      <c r="A81" s="22" t="s">
        <v>87</v>
      </c>
      <c r="B81" s="21">
        <v>15998</v>
      </c>
      <c r="C81" s="19">
        <v>10247</v>
      </c>
      <c r="D81" s="19">
        <f t="shared" si="6"/>
        <v>163931506</v>
      </c>
      <c r="E81" s="19">
        <f t="shared" si="10"/>
        <v>1045526</v>
      </c>
      <c r="F81" s="19">
        <f t="shared" si="11"/>
        <v>12791718176</v>
      </c>
      <c r="G81" s="20">
        <f t="shared" si="7"/>
        <v>0.9171071536964946</v>
      </c>
      <c r="H81" s="20">
        <f t="shared" si="8"/>
        <v>0.833868040461693</v>
      </c>
      <c r="I81">
        <f t="shared" si="9"/>
        <v>66212373883.68553</v>
      </c>
    </row>
    <row r="82" spans="1:9" ht="12.75">
      <c r="A82" s="22" t="s">
        <v>6</v>
      </c>
      <c r="B82" s="21">
        <v>16603</v>
      </c>
      <c r="C82" s="19">
        <v>374</v>
      </c>
      <c r="D82" s="19">
        <f t="shared" si="6"/>
        <v>6209522</v>
      </c>
      <c r="E82" s="19">
        <f t="shared" si="10"/>
        <v>1045900</v>
      </c>
      <c r="F82" s="19">
        <f t="shared" si="11"/>
        <v>12797927698</v>
      </c>
      <c r="G82" s="20">
        <f t="shared" si="7"/>
        <v>0.9174352163898016</v>
      </c>
      <c r="H82" s="20">
        <f t="shared" si="8"/>
        <v>0.8342728275177477</v>
      </c>
      <c r="I82">
        <f t="shared" si="9"/>
        <v>3703890039.066789</v>
      </c>
    </row>
    <row r="83" spans="1:9" ht="12.75">
      <c r="A83" s="22" t="s">
        <v>81</v>
      </c>
      <c r="B83" s="21">
        <v>16652</v>
      </c>
      <c r="C83" s="19">
        <v>12807</v>
      </c>
      <c r="D83" s="19">
        <f t="shared" si="6"/>
        <v>213262164</v>
      </c>
      <c r="E83" s="19">
        <f t="shared" si="10"/>
        <v>1058707</v>
      </c>
      <c r="F83" s="19">
        <f t="shared" si="11"/>
        <v>13011189862</v>
      </c>
      <c r="G83" s="20">
        <f t="shared" si="7"/>
        <v>0.9286691707031243</v>
      </c>
      <c r="H83" s="20">
        <f t="shared" si="8"/>
        <v>0.8481749867392472</v>
      </c>
      <c r="I83">
        <f t="shared" si="9"/>
        <v>130813948618.3522</v>
      </c>
    </row>
    <row r="84" spans="1:9" ht="12.75">
      <c r="A84" s="22" t="s">
        <v>105</v>
      </c>
      <c r="B84" s="21">
        <v>16831</v>
      </c>
      <c r="C84" s="19">
        <v>3050</v>
      </c>
      <c r="D84" s="19">
        <f t="shared" si="6"/>
        <v>51334550</v>
      </c>
      <c r="E84" s="19">
        <f t="shared" si="10"/>
        <v>1061757</v>
      </c>
      <c r="F84" s="19">
        <f t="shared" si="11"/>
        <v>13062524412</v>
      </c>
      <c r="G84" s="20">
        <f t="shared" si="7"/>
        <v>0.9313445482822321</v>
      </c>
      <c r="H84" s="20">
        <f t="shared" si="8"/>
        <v>0.8515213894685377</v>
      </c>
      <c r="I84">
        <f t="shared" si="9"/>
        <v>34740883883.153564</v>
      </c>
    </row>
    <row r="85" spans="1:9" ht="12.75">
      <c r="A85" s="22" t="s">
        <v>83</v>
      </c>
      <c r="B85" s="21">
        <v>17757</v>
      </c>
      <c r="C85" s="19">
        <v>202</v>
      </c>
      <c r="D85" s="19">
        <f t="shared" si="6"/>
        <v>3586914</v>
      </c>
      <c r="E85" s="19">
        <f t="shared" si="10"/>
        <v>1061959</v>
      </c>
      <c r="F85" s="19">
        <f t="shared" si="11"/>
        <v>13066111326</v>
      </c>
      <c r="G85" s="20">
        <f t="shared" si="7"/>
        <v>0.931521737223537</v>
      </c>
      <c r="H85" s="20">
        <f t="shared" si="8"/>
        <v>0.8517552136434712</v>
      </c>
      <c r="I85">
        <f t="shared" si="9"/>
        <v>3736673313.720393</v>
      </c>
    </row>
    <row r="86" spans="1:9" ht="12.75">
      <c r="A86" s="22" t="s">
        <v>70</v>
      </c>
      <c r="B86" s="21">
        <v>18326</v>
      </c>
      <c r="C86" s="19">
        <v>2057</v>
      </c>
      <c r="D86" s="19">
        <f t="shared" si="6"/>
        <v>37696582</v>
      </c>
      <c r="E86" s="19">
        <f t="shared" si="10"/>
        <v>1064016</v>
      </c>
      <c r="F86" s="19">
        <f t="shared" si="11"/>
        <v>13103807908</v>
      </c>
      <c r="G86" s="20">
        <f t="shared" si="7"/>
        <v>0.9333260820367255</v>
      </c>
      <c r="H86" s="20">
        <f t="shared" si="8"/>
        <v>0.8542125828984803</v>
      </c>
      <c r="I86">
        <f t="shared" si="9"/>
        <v>48785154946.58792</v>
      </c>
    </row>
    <row r="87" spans="1:9" ht="12.75">
      <c r="A87" s="22" t="s">
        <v>85</v>
      </c>
      <c r="B87" s="21">
        <v>18569</v>
      </c>
      <c r="C87" s="19">
        <v>1415</v>
      </c>
      <c r="D87" s="19">
        <f t="shared" si="6"/>
        <v>26275135</v>
      </c>
      <c r="E87" s="19">
        <f t="shared" si="10"/>
        <v>1065431</v>
      </c>
      <c r="F87" s="19">
        <f t="shared" si="11"/>
        <v>13130083043</v>
      </c>
      <c r="G87" s="20">
        <f t="shared" si="7"/>
        <v>0.9345672817988362</v>
      </c>
      <c r="H87" s="20">
        <f t="shared" si="8"/>
        <v>0.8559254095128459</v>
      </c>
      <c r="I87">
        <f t="shared" si="9"/>
        <v>36991650992.40237</v>
      </c>
    </row>
    <row r="88" spans="1:9" ht="12.75">
      <c r="A88" s="22" t="s">
        <v>30</v>
      </c>
      <c r="B88" s="21">
        <v>18953</v>
      </c>
      <c r="C88" s="19">
        <v>4677</v>
      </c>
      <c r="D88" s="19">
        <f t="shared" si="6"/>
        <v>88643181</v>
      </c>
      <c r="E88" s="19">
        <f t="shared" si="10"/>
        <v>1070108</v>
      </c>
      <c r="F88" s="19">
        <f t="shared" si="11"/>
        <v>13218726224</v>
      </c>
      <c r="G88" s="20">
        <f t="shared" si="7"/>
        <v>0.9386698198111271</v>
      </c>
      <c r="H88" s="20">
        <f t="shared" si="8"/>
        <v>0.8617038917013797</v>
      </c>
      <c r="I88">
        <f t="shared" si="9"/>
        <v>141323646437.87115</v>
      </c>
    </row>
    <row r="89" spans="1:9" ht="12.75">
      <c r="A89" s="22" t="s">
        <v>27</v>
      </c>
      <c r="B89" s="21">
        <v>20330</v>
      </c>
      <c r="C89" s="19">
        <v>4099</v>
      </c>
      <c r="D89" s="19">
        <f t="shared" si="6"/>
        <v>83332670</v>
      </c>
      <c r="E89" s="19">
        <f t="shared" si="10"/>
        <v>1074207</v>
      </c>
      <c r="F89" s="19">
        <f t="shared" si="11"/>
        <v>13302058894</v>
      </c>
      <c r="G89" s="20">
        <f t="shared" si="7"/>
        <v>0.9422653518428528</v>
      </c>
      <c r="H89" s="20">
        <f t="shared" si="8"/>
        <v>0.8671361916694729</v>
      </c>
      <c r="I89">
        <f t="shared" si="9"/>
        <v>193684009874.70386</v>
      </c>
    </row>
    <row r="90" spans="1:9" ht="12.75">
      <c r="A90" s="22" t="s">
        <v>68</v>
      </c>
      <c r="B90" s="21">
        <v>20523</v>
      </c>
      <c r="C90" s="19">
        <v>2470</v>
      </c>
      <c r="D90" s="19">
        <f t="shared" si="6"/>
        <v>50691810</v>
      </c>
      <c r="E90" s="19">
        <f t="shared" si="10"/>
        <v>1076677</v>
      </c>
      <c r="F90" s="19">
        <f t="shared" si="11"/>
        <v>13352750704</v>
      </c>
      <c r="G90" s="20">
        <f t="shared" si="7"/>
        <v>0.9444319690954417</v>
      </c>
      <c r="H90" s="20">
        <f t="shared" si="8"/>
        <v>0.8704406953874695</v>
      </c>
      <c r="I90">
        <f t="shared" si="9"/>
        <v>123357062031.61063</v>
      </c>
    </row>
    <row r="91" spans="1:9" ht="12.75">
      <c r="A91" s="22" t="s">
        <v>102</v>
      </c>
      <c r="B91" s="21">
        <v>20981</v>
      </c>
      <c r="C91" s="19">
        <v>2787</v>
      </c>
      <c r="D91" s="19">
        <f t="shared" si="6"/>
        <v>58474047</v>
      </c>
      <c r="E91" s="19">
        <f t="shared" si="10"/>
        <v>1079464</v>
      </c>
      <c r="F91" s="19">
        <f t="shared" si="11"/>
        <v>13411224751</v>
      </c>
      <c r="G91" s="20">
        <f t="shared" si="7"/>
        <v>0.9468766501816626</v>
      </c>
      <c r="H91" s="20">
        <f t="shared" si="8"/>
        <v>0.8742525084933302</v>
      </c>
      <c r="I91">
        <f t="shared" si="9"/>
        <v>157814552618.37552</v>
      </c>
    </row>
    <row r="92" spans="1:9" ht="12.75">
      <c r="A92" s="22" t="s">
        <v>75</v>
      </c>
      <c r="B92" s="21">
        <v>21805</v>
      </c>
      <c r="C92" s="19">
        <v>473</v>
      </c>
      <c r="D92" s="19">
        <f t="shared" si="6"/>
        <v>10313765</v>
      </c>
      <c r="E92" s="19">
        <f t="shared" si="10"/>
        <v>1079937</v>
      </c>
      <c r="F92" s="19">
        <f t="shared" si="11"/>
        <v>13421538516</v>
      </c>
      <c r="G92" s="20">
        <f t="shared" si="7"/>
        <v>0.9472915529996684</v>
      </c>
      <c r="H92" s="20">
        <f t="shared" si="8"/>
        <v>0.8749248434284814</v>
      </c>
      <c r="I92">
        <f t="shared" si="9"/>
        <v>32970643472.60962</v>
      </c>
    </row>
    <row r="93" spans="1:9" ht="12.75">
      <c r="A93" s="22" t="s">
        <v>16</v>
      </c>
      <c r="B93" s="21">
        <v>22349</v>
      </c>
      <c r="C93" s="19">
        <v>1490</v>
      </c>
      <c r="D93" s="19">
        <f t="shared" si="6"/>
        <v>33300010</v>
      </c>
      <c r="E93" s="19">
        <f t="shared" si="10"/>
        <v>1081427</v>
      </c>
      <c r="F93" s="19">
        <f t="shared" si="11"/>
        <v>13454838526</v>
      </c>
      <c r="G93" s="20">
        <f t="shared" si="7"/>
        <v>0.9485985407350359</v>
      </c>
      <c r="H93" s="20">
        <f t="shared" si="8"/>
        <v>0.8770956084268968</v>
      </c>
      <c r="I93">
        <f t="shared" si="9"/>
        <v>117836646594.7375</v>
      </c>
    </row>
    <row r="94" spans="1:9" ht="12.75">
      <c r="A94" s="22" t="s">
        <v>40</v>
      </c>
      <c r="B94" s="21">
        <v>23337</v>
      </c>
      <c r="C94" s="19">
        <v>6374</v>
      </c>
      <c r="D94" s="19">
        <f t="shared" si="6"/>
        <v>148750038</v>
      </c>
      <c r="E94" s="19">
        <f t="shared" si="10"/>
        <v>1087801</v>
      </c>
      <c r="F94" s="19">
        <f t="shared" si="11"/>
        <v>13603588564</v>
      </c>
      <c r="G94" s="20">
        <f t="shared" si="7"/>
        <v>0.9541896412888828</v>
      </c>
      <c r="H94" s="20">
        <f t="shared" si="8"/>
        <v>0.8867923435330832</v>
      </c>
      <c r="I94">
        <f t="shared" si="9"/>
        <v>622316946145.9167</v>
      </c>
    </row>
    <row r="95" spans="1:9" ht="12.75">
      <c r="A95" s="22" t="s">
        <v>1</v>
      </c>
      <c r="B95" s="21">
        <v>23627</v>
      </c>
      <c r="C95" s="19">
        <v>6897</v>
      </c>
      <c r="D95" s="19">
        <f t="shared" si="6"/>
        <v>162955419</v>
      </c>
      <c r="E95" s="19">
        <f t="shared" si="10"/>
        <v>1094698</v>
      </c>
      <c r="F95" s="19">
        <f t="shared" si="11"/>
        <v>13766543983</v>
      </c>
      <c r="G95" s="20">
        <f t="shared" si="7"/>
        <v>0.9602395033095736</v>
      </c>
      <c r="H95" s="20">
        <f t="shared" si="8"/>
        <v>0.8974151006994419</v>
      </c>
      <c r="I95">
        <f t="shared" si="9"/>
        <v>713485855365.8425</v>
      </c>
    </row>
    <row r="96" spans="1:9" ht="12.75">
      <c r="A96" s="22" t="s">
        <v>104</v>
      </c>
      <c r="B96" s="21">
        <v>23629</v>
      </c>
      <c r="C96" s="19">
        <v>12855</v>
      </c>
      <c r="D96" s="19">
        <f t="shared" si="6"/>
        <v>303750795</v>
      </c>
      <c r="E96" s="19">
        <f t="shared" si="10"/>
        <v>1107553</v>
      </c>
      <c r="F96" s="19">
        <f t="shared" si="11"/>
        <v>14070294778</v>
      </c>
      <c r="G96" s="20">
        <f t="shared" si="7"/>
        <v>0.9715155619257806</v>
      </c>
      <c r="H96" s="20">
        <f t="shared" si="8"/>
        <v>0.9172160435227878</v>
      </c>
      <c r="I96">
        <f t="shared" si="9"/>
        <v>1330356401022.5854</v>
      </c>
    </row>
    <row r="97" spans="1:9" ht="12.75">
      <c r="A97" s="22" t="s">
        <v>98</v>
      </c>
      <c r="B97" s="21">
        <v>23914</v>
      </c>
      <c r="C97" s="19">
        <v>314</v>
      </c>
      <c r="D97" s="19">
        <f t="shared" si="6"/>
        <v>7508996</v>
      </c>
      <c r="E97" s="19">
        <f t="shared" si="10"/>
        <v>1107867</v>
      </c>
      <c r="F97" s="19">
        <f t="shared" si="11"/>
        <v>14077803774</v>
      </c>
      <c r="G97" s="20">
        <f t="shared" si="7"/>
        <v>0.9717909942404822</v>
      </c>
      <c r="H97" s="20">
        <f t="shared" si="8"/>
        <v>0.917705540843961</v>
      </c>
      <c r="I97">
        <f t="shared" si="9"/>
        <v>34341939255.18535</v>
      </c>
    </row>
    <row r="98" spans="1:9" ht="12.75">
      <c r="A98" s="22" t="s">
        <v>57</v>
      </c>
      <c r="B98" s="21">
        <v>26977</v>
      </c>
      <c r="C98" s="19">
        <v>4000</v>
      </c>
      <c r="D98" s="19">
        <f t="shared" si="6"/>
        <v>107908000</v>
      </c>
      <c r="E98" s="19">
        <f t="shared" si="10"/>
        <v>1111867</v>
      </c>
      <c r="F98" s="19">
        <f t="shared" si="11"/>
        <v>14185711774</v>
      </c>
      <c r="G98" s="20">
        <f t="shared" si="7"/>
        <v>0.975299686147509</v>
      </c>
      <c r="H98" s="20">
        <f t="shared" si="8"/>
        <v>0.9247398603366281</v>
      </c>
      <c r="I98">
        <f t="shared" si="9"/>
        <v>731267019444.4967</v>
      </c>
    </row>
    <row r="99" spans="1:9" ht="12.75">
      <c r="A99" s="22" t="s">
        <v>88</v>
      </c>
      <c r="B99" s="21">
        <v>27545</v>
      </c>
      <c r="C99" s="19">
        <v>1888</v>
      </c>
      <c r="D99" s="19">
        <f t="shared" si="6"/>
        <v>52004960</v>
      </c>
      <c r="E99" s="19">
        <f t="shared" si="10"/>
        <v>1113755</v>
      </c>
      <c r="F99" s="19">
        <f t="shared" si="11"/>
        <v>14237716734</v>
      </c>
      <c r="G99" s="20">
        <f t="shared" si="7"/>
        <v>0.9769557887276256</v>
      </c>
      <c r="H99" s="20">
        <f t="shared" si="8"/>
        <v>0.9281299658324521</v>
      </c>
      <c r="I99">
        <f t="shared" si="9"/>
        <v>374766500998.3776</v>
      </c>
    </row>
    <row r="100" spans="1:9" ht="12.75">
      <c r="A100" s="22" t="s">
        <v>84</v>
      </c>
      <c r="B100" s="21">
        <v>28896</v>
      </c>
      <c r="C100" s="19">
        <v>6367</v>
      </c>
      <c r="D100" s="19">
        <f t="shared" si="6"/>
        <v>183980832</v>
      </c>
      <c r="E100" s="19">
        <f t="shared" si="10"/>
        <v>1120122</v>
      </c>
      <c r="F100" s="19">
        <f t="shared" si="11"/>
        <v>14421697566</v>
      </c>
      <c r="G100" s="20">
        <f t="shared" si="7"/>
        <v>0.9825407490706353</v>
      </c>
      <c r="H100" s="20">
        <f t="shared" si="8"/>
        <v>0.9401233301132719</v>
      </c>
      <c r="I100">
        <f t="shared" si="9"/>
        <v>1517847062522.7173</v>
      </c>
    </row>
    <row r="101" spans="1:9" ht="12.75">
      <c r="A101" s="22" t="s">
        <v>59</v>
      </c>
      <c r="B101" s="21">
        <v>29309</v>
      </c>
      <c r="C101" s="19">
        <v>4483</v>
      </c>
      <c r="D101" s="19">
        <f t="shared" si="6"/>
        <v>131392247</v>
      </c>
      <c r="E101" s="19">
        <f t="shared" si="10"/>
        <v>1124605</v>
      </c>
      <c r="F101" s="19">
        <f t="shared" si="11"/>
        <v>14553089813</v>
      </c>
      <c r="G101" s="20">
        <f t="shared" si="7"/>
        <v>0.9864731155254354</v>
      </c>
      <c r="H101" s="20">
        <f t="shared" si="8"/>
        <v>0.9486885434825997</v>
      </c>
      <c r="I101">
        <f t="shared" si="9"/>
        <v>1126653234667.4636</v>
      </c>
    </row>
    <row r="102" spans="1:9" ht="12.75">
      <c r="A102" s="22" t="s">
        <v>41</v>
      </c>
      <c r="B102" s="21">
        <v>29919</v>
      </c>
      <c r="C102" s="19">
        <v>788</v>
      </c>
      <c r="D102" s="19">
        <f t="shared" si="6"/>
        <v>23576172</v>
      </c>
      <c r="E102" s="19">
        <f t="shared" si="10"/>
        <v>1125393</v>
      </c>
      <c r="F102" s="19">
        <f t="shared" si="11"/>
        <v>14576665985</v>
      </c>
      <c r="G102" s="20">
        <f t="shared" si="7"/>
        <v>0.9871643278311196</v>
      </c>
      <c r="H102" s="20">
        <f t="shared" si="8"/>
        <v>0.9502254297770549</v>
      </c>
      <c r="I102">
        <f t="shared" si="9"/>
        <v>213571272449.82773</v>
      </c>
    </row>
    <row r="103" spans="1:9" ht="12.75">
      <c r="A103" s="22" t="s">
        <v>23</v>
      </c>
      <c r="B103" s="21">
        <v>30159</v>
      </c>
      <c r="C103" s="19">
        <v>996</v>
      </c>
      <c r="D103" s="19">
        <f t="shared" si="6"/>
        <v>30038364</v>
      </c>
      <c r="E103" s="19">
        <f t="shared" si="10"/>
        <v>1126389</v>
      </c>
      <c r="F103" s="19">
        <f t="shared" si="11"/>
        <v>14606704349</v>
      </c>
      <c r="G103" s="20">
        <f t="shared" si="7"/>
        <v>0.9880379921159693</v>
      </c>
      <c r="H103" s="20">
        <f t="shared" si="8"/>
        <v>0.9521835742094699</v>
      </c>
      <c r="I103">
        <f t="shared" si="9"/>
        <v>277873403941.13385</v>
      </c>
    </row>
    <row r="104" spans="1:9" ht="12.75">
      <c r="A104" s="22" t="s">
        <v>52</v>
      </c>
      <c r="B104" s="21">
        <v>31554</v>
      </c>
      <c r="C104" s="19">
        <v>136</v>
      </c>
      <c r="D104" s="19">
        <f t="shared" si="6"/>
        <v>4291344</v>
      </c>
      <c r="E104" s="19">
        <f t="shared" si="10"/>
        <v>1126525</v>
      </c>
      <c r="F104" s="19">
        <f t="shared" si="11"/>
        <v>14610995693</v>
      </c>
      <c r="G104" s="20">
        <f t="shared" si="7"/>
        <v>0.9881572876408082</v>
      </c>
      <c r="H104" s="20">
        <f t="shared" si="8"/>
        <v>0.9524633188507285</v>
      </c>
      <c r="I104">
        <f t="shared" si="9"/>
        <v>44544989241.017395</v>
      </c>
    </row>
    <row r="105" spans="1:9" ht="12.75">
      <c r="A105" s="22" t="s">
        <v>26</v>
      </c>
      <c r="B105" s="21">
        <v>31853</v>
      </c>
      <c r="C105" s="19">
        <v>978</v>
      </c>
      <c r="D105" s="19">
        <f t="shared" si="6"/>
        <v>31152234</v>
      </c>
      <c r="E105" s="19">
        <f t="shared" si="10"/>
        <v>1127503</v>
      </c>
      <c r="F105" s="19">
        <f t="shared" si="11"/>
        <v>14642147927</v>
      </c>
      <c r="G105" s="20">
        <f t="shared" si="7"/>
        <v>0.9890151628120762</v>
      </c>
      <c r="H105" s="20">
        <f t="shared" si="8"/>
        <v>0.9544940743727132</v>
      </c>
      <c r="I105">
        <f t="shared" si="9"/>
        <v>331002804563.3018</v>
      </c>
    </row>
    <row r="106" spans="1:9" ht="12.75">
      <c r="A106" s="22" t="s">
        <v>95</v>
      </c>
      <c r="B106" s="21">
        <v>37819</v>
      </c>
      <c r="C106" s="19">
        <v>3582</v>
      </c>
      <c r="D106" s="19">
        <f t="shared" si="6"/>
        <v>135467658</v>
      </c>
      <c r="E106" s="19">
        <f t="shared" si="10"/>
        <v>1131085</v>
      </c>
      <c r="F106" s="19">
        <f t="shared" si="11"/>
        <v>14777615585</v>
      </c>
      <c r="G106" s="20">
        <f t="shared" si="7"/>
        <v>0.9921571964148186</v>
      </c>
      <c r="H106" s="20">
        <f t="shared" si="8"/>
        <v>0.9633249561173045</v>
      </c>
      <c r="I106">
        <f t="shared" si="9"/>
        <v>2126112336026.4614</v>
      </c>
    </row>
    <row r="107" spans="1:9" ht="12.75">
      <c r="A107" s="22" t="s">
        <v>10</v>
      </c>
      <c r="B107" s="21">
        <v>38941</v>
      </c>
      <c r="C107" s="19">
        <v>730</v>
      </c>
      <c r="D107" s="19">
        <f t="shared" si="6"/>
        <v>28426930</v>
      </c>
      <c r="E107" s="19">
        <f t="shared" si="10"/>
        <v>1131815</v>
      </c>
      <c r="F107" s="19">
        <f t="shared" si="11"/>
        <v>14806042515</v>
      </c>
      <c r="G107" s="20">
        <f t="shared" si="7"/>
        <v>0.992797532687851</v>
      </c>
      <c r="H107" s="20">
        <f t="shared" si="8"/>
        <v>0.965178054199149</v>
      </c>
      <c r="I107">
        <f t="shared" si="9"/>
        <v>474123270165.4222</v>
      </c>
    </row>
    <row r="108" spans="1:9" ht="12.75">
      <c r="A108" s="22" t="s">
        <v>108</v>
      </c>
      <c r="B108" s="21">
        <v>39426</v>
      </c>
      <c r="C108" s="19">
        <v>1597</v>
      </c>
      <c r="D108" s="19">
        <f t="shared" si="6"/>
        <v>62963322</v>
      </c>
      <c r="E108" s="19">
        <f t="shared" si="10"/>
        <v>1133412</v>
      </c>
      <c r="F108" s="19">
        <f t="shared" si="11"/>
        <v>14869005837</v>
      </c>
      <c r="G108" s="20">
        <f t="shared" si="7"/>
        <v>0.9941983779317314</v>
      </c>
      <c r="H108" s="20">
        <f t="shared" si="8"/>
        <v>0.9692825146957542</v>
      </c>
      <c r="I108">
        <f t="shared" si="9"/>
        <v>1077080012648.1036</v>
      </c>
    </row>
    <row r="109" spans="1:9" ht="12.75">
      <c r="A109" s="22" t="s">
        <v>72</v>
      </c>
      <c r="B109" s="21">
        <v>43390</v>
      </c>
      <c r="C109" s="19">
        <v>1100</v>
      </c>
      <c r="D109" s="19">
        <f t="shared" si="6"/>
        <v>47729000</v>
      </c>
      <c r="E109" s="19">
        <f t="shared" si="10"/>
        <v>1134512</v>
      </c>
      <c r="F109" s="19">
        <f t="shared" si="11"/>
        <v>14916734837</v>
      </c>
      <c r="G109" s="20">
        <f t="shared" si="7"/>
        <v>0.9951632682061637</v>
      </c>
      <c r="H109" s="20">
        <f t="shared" si="8"/>
        <v>0.9723938784043348</v>
      </c>
      <c r="I109">
        <f t="shared" si="9"/>
        <v>985647120659.9183</v>
      </c>
    </row>
    <row r="110" spans="1:9" ht="12.75">
      <c r="A110" s="22" t="s">
        <v>7</v>
      </c>
      <c r="B110" s="21">
        <v>46944</v>
      </c>
      <c r="C110" s="19">
        <v>110</v>
      </c>
      <c r="D110" s="19">
        <f t="shared" si="6"/>
        <v>5163840</v>
      </c>
      <c r="E110" s="19">
        <f t="shared" si="10"/>
        <v>1134622</v>
      </c>
      <c r="F110" s="19">
        <f t="shared" si="11"/>
        <v>14921898677</v>
      </c>
      <c r="G110" s="20">
        <f t="shared" si="7"/>
        <v>0.9952597572336069</v>
      </c>
      <c r="H110" s="20">
        <f t="shared" si="8"/>
        <v>0.9727304994182449</v>
      </c>
      <c r="I110">
        <f t="shared" si="9"/>
        <v>123358888907.26807</v>
      </c>
    </row>
    <row r="111" spans="1:9" ht="12.75">
      <c r="A111" s="22" t="s">
        <v>60</v>
      </c>
      <c r="B111" s="21">
        <v>50397</v>
      </c>
      <c r="C111" s="19">
        <v>277</v>
      </c>
      <c r="D111" s="19">
        <f t="shared" si="6"/>
        <v>13959969</v>
      </c>
      <c r="E111" s="19">
        <f t="shared" si="10"/>
        <v>1134899</v>
      </c>
      <c r="F111" s="19">
        <f t="shared" si="11"/>
        <v>14935858646</v>
      </c>
      <c r="G111" s="20">
        <f t="shared" si="7"/>
        <v>0.9955027341481686</v>
      </c>
      <c r="H111" s="20">
        <f t="shared" si="8"/>
        <v>0.9736405235318761</v>
      </c>
      <c r="I111">
        <f t="shared" si="9"/>
        <v>378004062968.60657</v>
      </c>
    </row>
    <row r="112" spans="1:9" ht="12.75">
      <c r="A112" s="22" t="s">
        <v>3</v>
      </c>
      <c r="B112" s="21">
        <v>54652</v>
      </c>
      <c r="C112" s="19">
        <v>388</v>
      </c>
      <c r="D112" s="19">
        <f t="shared" si="6"/>
        <v>21204976</v>
      </c>
      <c r="E112" s="19">
        <f t="shared" si="10"/>
        <v>1135287</v>
      </c>
      <c r="F112" s="19">
        <f t="shared" si="11"/>
        <v>14957063622</v>
      </c>
      <c r="G112" s="20">
        <f t="shared" si="7"/>
        <v>0.9958430772631501</v>
      </c>
      <c r="H112" s="20">
        <f t="shared" si="8"/>
        <v>0.9750228360204621</v>
      </c>
      <c r="I112">
        <f t="shared" si="9"/>
        <v>658478030278.3765</v>
      </c>
    </row>
    <row r="113" spans="1:9" ht="12.75">
      <c r="A113" s="22" t="s">
        <v>71</v>
      </c>
      <c r="B113" s="21">
        <v>58987</v>
      </c>
      <c r="C113" s="19">
        <v>1686</v>
      </c>
      <c r="D113" s="19">
        <f t="shared" si="6"/>
        <v>99452082</v>
      </c>
      <c r="E113" s="19">
        <f t="shared" si="10"/>
        <v>1136973</v>
      </c>
      <c r="F113" s="19">
        <f t="shared" si="11"/>
        <v>15056515704</v>
      </c>
      <c r="G113" s="20">
        <f t="shared" si="7"/>
        <v>0.9973219909019618</v>
      </c>
      <c r="H113" s="20">
        <f t="shared" si="8"/>
        <v>0.981505930128396</v>
      </c>
      <c r="I113">
        <f t="shared" si="9"/>
        <v>3495195430700.6953</v>
      </c>
    </row>
    <row r="114" spans="1:9" ht="12.75">
      <c r="A114" s="22" t="s">
        <v>107</v>
      </c>
      <c r="B114" s="112">
        <v>92926</v>
      </c>
      <c r="C114" s="113">
        <v>3053</v>
      </c>
      <c r="D114" s="113">
        <f t="shared" si="6"/>
        <v>283703078</v>
      </c>
      <c r="E114" s="19">
        <f t="shared" si="10"/>
        <v>1140026</v>
      </c>
      <c r="F114" s="19">
        <f t="shared" si="11"/>
        <v>15340218782</v>
      </c>
      <c r="G114" s="20">
        <f t="shared" si="7"/>
        <v>1</v>
      </c>
      <c r="H114" s="20">
        <f t="shared" si="8"/>
        <v>1</v>
      </c>
      <c r="I114">
        <f t="shared" si="9"/>
        <v>19281150875559.312</v>
      </c>
    </row>
    <row r="115" spans="2:9" ht="12.75">
      <c r="B115" s="42">
        <f>SUM(B3:B114)</f>
        <v>1822016</v>
      </c>
      <c r="C115" s="42">
        <f>SUM(C3:C114)</f>
        <v>1140026</v>
      </c>
      <c r="D115" s="42">
        <f>SUM(D3:D114)</f>
        <v>15340218782</v>
      </c>
      <c r="E115" s="32"/>
      <c r="G115" s="68"/>
      <c r="I115">
        <f>SUM(I3:I114)</f>
        <v>47458231704696.05</v>
      </c>
    </row>
    <row r="116" spans="4:9" ht="12.75">
      <c r="D116" s="70">
        <f>B115*C115</f>
        <v>2077145612416</v>
      </c>
      <c r="I116">
        <f>I115/E114</f>
        <v>41629078.37601603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80" zoomScaleNormal="80" zoomScalePageLayoutView="0" workbookViewId="0" topLeftCell="A82">
      <selection activeCell="A1" sqref="A1:H115"/>
    </sheetView>
  </sheetViews>
  <sheetFormatPr defaultColWidth="11.421875" defaultRowHeight="12.75"/>
  <cols>
    <col min="1" max="1" width="27.28125" style="0" customWidth="1"/>
    <col min="2" max="2" width="13.28125" style="0" customWidth="1"/>
    <col min="3" max="3" width="12.57421875" style="0" customWidth="1"/>
    <col min="4" max="4" width="20.00390625" style="0" customWidth="1"/>
    <col min="5" max="5" width="13.140625" style="0" customWidth="1"/>
    <col min="6" max="6" width="16.57421875" style="0" customWidth="1"/>
    <col min="7" max="7" width="14.00390625" style="0" customWidth="1"/>
    <col min="8" max="8" width="10.00390625" style="0" bestFit="1" customWidth="1"/>
    <col min="9" max="9" width="13.00390625" style="0" bestFit="1" customWidth="1"/>
    <col min="10" max="10" width="13.57421875" style="0" bestFit="1" customWidth="1"/>
    <col min="11" max="11" width="20.8515625" style="0" bestFit="1" customWidth="1"/>
  </cols>
  <sheetData>
    <row r="1" spans="1:8" ht="23.25">
      <c r="A1" s="121" t="s">
        <v>219</v>
      </c>
      <c r="B1" s="121"/>
      <c r="C1" s="121"/>
      <c r="D1" s="121"/>
      <c r="E1" s="121"/>
      <c r="F1" s="121"/>
      <c r="G1" s="121"/>
      <c r="H1" s="121"/>
    </row>
    <row r="2" spans="1:10" ht="35.25" customHeight="1">
      <c r="A2" s="8"/>
      <c r="B2" s="120" t="s">
        <v>120</v>
      </c>
      <c r="C2" s="120" t="s">
        <v>220</v>
      </c>
      <c r="D2" s="120" t="s">
        <v>121</v>
      </c>
      <c r="E2" s="120" t="s">
        <v>122</v>
      </c>
      <c r="F2" s="120" t="s">
        <v>123</v>
      </c>
      <c r="G2" s="120" t="s">
        <v>124</v>
      </c>
      <c r="H2" s="120" t="s">
        <v>125</v>
      </c>
      <c r="J2">
        <f>F114/E114</f>
        <v>29176.565372654117</v>
      </c>
    </row>
    <row r="3" spans="1:9" ht="12.75">
      <c r="A3" t="s">
        <v>112</v>
      </c>
      <c r="B3" s="19">
        <v>10569</v>
      </c>
      <c r="C3" s="19">
        <v>408</v>
      </c>
      <c r="D3" s="19">
        <f aca="true" t="shared" si="0" ref="D3:D34">B3*C3</f>
        <v>4312152</v>
      </c>
      <c r="E3" s="19">
        <f>C3</f>
        <v>408</v>
      </c>
      <c r="F3" s="19">
        <f>D3</f>
        <v>4312152</v>
      </c>
      <c r="G3" s="18">
        <f>E3/1153724</f>
        <v>0.0003536374384168137</v>
      </c>
      <c r="H3" s="18">
        <f>F3/33661703708</f>
        <v>0.00012810260696861814</v>
      </c>
      <c r="I3">
        <f>(B3-$J$2)^2*C3</f>
        <v>141266527551.8194</v>
      </c>
    </row>
    <row r="4" spans="1:9" ht="12.75">
      <c r="A4" t="s">
        <v>47</v>
      </c>
      <c r="B4" s="19">
        <v>11094</v>
      </c>
      <c r="C4" s="19">
        <v>323</v>
      </c>
      <c r="D4" s="19">
        <f t="shared" si="0"/>
        <v>3583362</v>
      </c>
      <c r="E4" s="19">
        <f>E3+C4</f>
        <v>731</v>
      </c>
      <c r="F4" s="19">
        <f>F3+D4</f>
        <v>7895514</v>
      </c>
      <c r="G4" s="18">
        <f aca="true" t="shared" si="1" ref="G4:G67">E4/1153724</f>
        <v>0.0006336004104967913</v>
      </c>
      <c r="H4" s="18">
        <f aca="true" t="shared" si="2" ref="H4:H67">F4/33661703708</f>
        <v>0.00023455479462626135</v>
      </c>
      <c r="I4">
        <f aca="true" t="shared" si="3" ref="I4:I67">(B4-$J$2)^2*C4</f>
        <v>105614272057.38805</v>
      </c>
    </row>
    <row r="5" spans="1:9" ht="12.75">
      <c r="A5" t="s">
        <v>21</v>
      </c>
      <c r="B5" s="19">
        <v>12758</v>
      </c>
      <c r="C5" s="19">
        <v>1487</v>
      </c>
      <c r="D5" s="19">
        <f t="shared" si="0"/>
        <v>18971146</v>
      </c>
      <c r="E5" s="19">
        <f aca="true" t="shared" si="4" ref="E5:E68">E4+C5</f>
        <v>2218</v>
      </c>
      <c r="F5" s="19">
        <f aca="true" t="shared" si="5" ref="F5:F68">F4+D5</f>
        <v>26866660</v>
      </c>
      <c r="G5" s="18">
        <f t="shared" si="1"/>
        <v>0.0019224701921776786</v>
      </c>
      <c r="H5" s="18">
        <f t="shared" si="2"/>
        <v>0.0007981372610565431</v>
      </c>
      <c r="I5">
        <f t="shared" si="3"/>
        <v>400849532588.5257</v>
      </c>
    </row>
    <row r="6" spans="1:9" ht="12.75">
      <c r="A6" t="s">
        <v>46</v>
      </c>
      <c r="B6" s="19">
        <v>13365</v>
      </c>
      <c r="C6" s="19">
        <v>1327</v>
      </c>
      <c r="D6" s="19">
        <f t="shared" si="0"/>
        <v>17735355</v>
      </c>
      <c r="E6" s="19">
        <f t="shared" si="4"/>
        <v>3545</v>
      </c>
      <c r="F6" s="19">
        <f t="shared" si="5"/>
        <v>44602015</v>
      </c>
      <c r="G6" s="18">
        <f t="shared" si="1"/>
        <v>0.0030726586254598153</v>
      </c>
      <c r="H6" s="18">
        <f t="shared" si="2"/>
        <v>0.0013250076522240892</v>
      </c>
      <c r="I6">
        <f t="shared" si="3"/>
        <v>331757430581.23944</v>
      </c>
    </row>
    <row r="7" spans="1:9" ht="12.75">
      <c r="A7" t="s">
        <v>12</v>
      </c>
      <c r="B7" s="19">
        <v>13543</v>
      </c>
      <c r="C7" s="19">
        <v>558</v>
      </c>
      <c r="D7" s="19">
        <f t="shared" si="0"/>
        <v>7556994</v>
      </c>
      <c r="E7" s="19">
        <f t="shared" si="4"/>
        <v>4103</v>
      </c>
      <c r="F7" s="19">
        <f t="shared" si="5"/>
        <v>52159009</v>
      </c>
      <c r="G7" s="18">
        <f t="shared" si="1"/>
        <v>0.003556309828000458</v>
      </c>
      <c r="H7" s="18">
        <f t="shared" si="2"/>
        <v>0.0015495059148656208</v>
      </c>
      <c r="I7">
        <f t="shared" si="3"/>
        <v>136379868373.66583</v>
      </c>
    </row>
    <row r="8" spans="1:9" ht="12.75">
      <c r="A8" t="s">
        <v>100</v>
      </c>
      <c r="B8" s="19">
        <v>13620</v>
      </c>
      <c r="C8" s="19">
        <v>167</v>
      </c>
      <c r="D8" s="19">
        <f t="shared" si="0"/>
        <v>2274540</v>
      </c>
      <c r="E8" s="19">
        <f t="shared" si="4"/>
        <v>4270</v>
      </c>
      <c r="F8" s="19">
        <f t="shared" si="5"/>
        <v>54433549</v>
      </c>
      <c r="G8" s="18">
        <f t="shared" si="1"/>
        <v>0.0037010584853916536</v>
      </c>
      <c r="H8" s="18">
        <f t="shared" si="2"/>
        <v>0.0016170764698122926</v>
      </c>
      <c r="I8">
        <f t="shared" si="3"/>
        <v>40415123274.34141</v>
      </c>
    </row>
    <row r="9" spans="1:9" ht="12.75">
      <c r="A9" t="s">
        <v>15</v>
      </c>
      <c r="B9" s="19">
        <v>13634</v>
      </c>
      <c r="C9" s="19">
        <v>729</v>
      </c>
      <c r="D9" s="19">
        <f t="shared" si="0"/>
        <v>9939186</v>
      </c>
      <c r="E9" s="19">
        <f t="shared" si="4"/>
        <v>4999</v>
      </c>
      <c r="F9" s="19">
        <f t="shared" si="5"/>
        <v>64372735</v>
      </c>
      <c r="G9" s="18">
        <f t="shared" si="1"/>
        <v>0.0043329253790334605</v>
      </c>
      <c r="H9" s="18">
        <f t="shared" si="2"/>
        <v>0.001912343342999043</v>
      </c>
      <c r="I9">
        <f t="shared" si="3"/>
        <v>176105505666.79233</v>
      </c>
    </row>
    <row r="10" spans="1:9" ht="12.75">
      <c r="A10" t="s">
        <v>76</v>
      </c>
      <c r="B10" s="19">
        <v>13677</v>
      </c>
      <c r="C10" s="19">
        <v>390</v>
      </c>
      <c r="D10" s="19">
        <f t="shared" si="0"/>
        <v>5334030</v>
      </c>
      <c r="E10" s="19">
        <f t="shared" si="4"/>
        <v>5389</v>
      </c>
      <c r="F10" s="19">
        <f t="shared" si="5"/>
        <v>69706765</v>
      </c>
      <c r="G10" s="18">
        <f t="shared" si="1"/>
        <v>0.004670961165755415</v>
      </c>
      <c r="H10" s="18">
        <f t="shared" si="2"/>
        <v>0.0020708032369565884</v>
      </c>
      <c r="I10">
        <f t="shared" si="3"/>
        <v>93692245429.05963</v>
      </c>
    </row>
    <row r="11" spans="1:9" ht="12.75">
      <c r="A11" t="s">
        <v>8</v>
      </c>
      <c r="B11" s="19">
        <v>13703</v>
      </c>
      <c r="C11" s="19">
        <v>325</v>
      </c>
      <c r="D11" s="19">
        <f t="shared" si="0"/>
        <v>4453475</v>
      </c>
      <c r="E11" s="19">
        <f t="shared" si="4"/>
        <v>5714</v>
      </c>
      <c r="F11" s="19">
        <f t="shared" si="5"/>
        <v>74160240</v>
      </c>
      <c r="G11" s="18">
        <f t="shared" si="1"/>
        <v>0.004952657654690377</v>
      </c>
      <c r="H11" s="18">
        <f t="shared" si="2"/>
        <v>0.00220310417569195</v>
      </c>
      <c r="I11">
        <f t="shared" si="3"/>
        <v>77815148236.08517</v>
      </c>
    </row>
    <row r="12" spans="1:9" ht="12.75">
      <c r="A12" t="s">
        <v>74</v>
      </c>
      <c r="B12" s="19">
        <v>13768</v>
      </c>
      <c r="C12" s="19">
        <v>896</v>
      </c>
      <c r="D12" s="19">
        <f t="shared" si="0"/>
        <v>12336128</v>
      </c>
      <c r="E12" s="19">
        <f t="shared" si="4"/>
        <v>6610</v>
      </c>
      <c r="F12" s="19">
        <f t="shared" si="5"/>
        <v>86496368</v>
      </c>
      <c r="G12" s="18">
        <f t="shared" si="1"/>
        <v>0.005729273205723379</v>
      </c>
      <c r="H12" s="18">
        <f t="shared" si="2"/>
        <v>0.0025695778428304382</v>
      </c>
      <c r="I12">
        <f t="shared" si="3"/>
        <v>212731802611.64655</v>
      </c>
    </row>
    <row r="13" spans="1:9" ht="12.75">
      <c r="A13" t="s">
        <v>43</v>
      </c>
      <c r="B13" s="19">
        <v>13867</v>
      </c>
      <c r="C13" s="19">
        <v>450</v>
      </c>
      <c r="D13" s="19">
        <f t="shared" si="0"/>
        <v>6240150</v>
      </c>
      <c r="E13" s="19">
        <f t="shared" si="4"/>
        <v>7060</v>
      </c>
      <c r="F13" s="19">
        <f t="shared" si="5"/>
        <v>92736518</v>
      </c>
      <c r="G13" s="18">
        <f t="shared" si="1"/>
        <v>0.006119314498094865</v>
      </c>
      <c r="H13" s="18">
        <f t="shared" si="2"/>
        <v>0.0027549561604025513</v>
      </c>
      <c r="I13">
        <f t="shared" si="3"/>
        <v>105472256354.80649</v>
      </c>
    </row>
    <row r="14" spans="1:9" ht="12.75">
      <c r="A14" t="s">
        <v>39</v>
      </c>
      <c r="B14" s="19">
        <v>13909</v>
      </c>
      <c r="C14" s="19">
        <v>529</v>
      </c>
      <c r="D14" s="19">
        <f t="shared" si="0"/>
        <v>7357861</v>
      </c>
      <c r="E14" s="19">
        <f t="shared" si="4"/>
        <v>7589</v>
      </c>
      <c r="F14" s="19">
        <f t="shared" si="5"/>
        <v>100094379</v>
      </c>
      <c r="G14" s="18">
        <f t="shared" si="1"/>
        <v>0.006577829706238234</v>
      </c>
      <c r="H14" s="18">
        <f t="shared" si="2"/>
        <v>0.0029735387093972813</v>
      </c>
      <c r="I14">
        <f t="shared" si="3"/>
        <v>123309134223.97327</v>
      </c>
    </row>
    <row r="15" spans="1:9" ht="12.75">
      <c r="A15" t="s">
        <v>82</v>
      </c>
      <c r="B15" s="19">
        <v>14033</v>
      </c>
      <c r="C15" s="19">
        <v>415</v>
      </c>
      <c r="D15" s="19">
        <f t="shared" si="0"/>
        <v>5823695</v>
      </c>
      <c r="E15" s="19">
        <f t="shared" si="4"/>
        <v>8004</v>
      </c>
      <c r="F15" s="19">
        <f t="shared" si="5"/>
        <v>105918074</v>
      </c>
      <c r="G15" s="18">
        <f t="shared" si="1"/>
        <v>0.006937534453647493</v>
      </c>
      <c r="H15" s="18">
        <f t="shared" si="2"/>
        <v>0.0031465452526940173</v>
      </c>
      <c r="I15">
        <f t="shared" si="3"/>
        <v>95170942461.27727</v>
      </c>
    </row>
    <row r="16" spans="1:9" ht="12.75">
      <c r="A16" t="s">
        <v>49</v>
      </c>
      <c r="B16" s="19">
        <v>14431</v>
      </c>
      <c r="C16" s="19">
        <v>869</v>
      </c>
      <c r="D16" s="19">
        <f t="shared" si="0"/>
        <v>12540539</v>
      </c>
      <c r="E16" s="19">
        <f t="shared" si="4"/>
        <v>8873</v>
      </c>
      <c r="F16" s="19">
        <f t="shared" si="5"/>
        <v>118458613</v>
      </c>
      <c r="G16" s="18">
        <f t="shared" si="1"/>
        <v>0.007690747527138207</v>
      </c>
      <c r="H16" s="18">
        <f t="shared" si="2"/>
        <v>0.0035190914288704663</v>
      </c>
      <c r="I16">
        <f t="shared" si="3"/>
        <v>188948145700.35883</v>
      </c>
    </row>
    <row r="17" spans="1:9" ht="12.75">
      <c r="A17" t="s">
        <v>79</v>
      </c>
      <c r="B17" s="19">
        <v>14560</v>
      </c>
      <c r="C17" s="19">
        <v>419</v>
      </c>
      <c r="D17" s="19">
        <f t="shared" si="0"/>
        <v>6100640</v>
      </c>
      <c r="E17" s="19">
        <f t="shared" si="4"/>
        <v>9292</v>
      </c>
      <c r="F17" s="19">
        <f t="shared" si="5"/>
        <v>124559253</v>
      </c>
      <c r="G17" s="18">
        <f t="shared" si="1"/>
        <v>0.008053919308257435</v>
      </c>
      <c r="H17" s="18">
        <f t="shared" si="2"/>
        <v>0.003700325274100651</v>
      </c>
      <c r="I17">
        <f t="shared" si="3"/>
        <v>89516828999.7969</v>
      </c>
    </row>
    <row r="18" spans="1:9" ht="12.75">
      <c r="A18" t="s">
        <v>67</v>
      </c>
      <c r="B18" s="19">
        <v>14726</v>
      </c>
      <c r="C18" s="19">
        <v>7438</v>
      </c>
      <c r="D18" s="19">
        <f t="shared" si="0"/>
        <v>109531988</v>
      </c>
      <c r="E18" s="19">
        <f t="shared" si="4"/>
        <v>16730</v>
      </c>
      <c r="F18" s="19">
        <f t="shared" si="5"/>
        <v>234091241</v>
      </c>
      <c r="G18" s="18">
        <f t="shared" si="1"/>
        <v>0.014500868491944346</v>
      </c>
      <c r="H18" s="18">
        <f t="shared" si="2"/>
        <v>0.006954230333397123</v>
      </c>
      <c r="I18">
        <f t="shared" si="3"/>
        <v>1553194528865.587</v>
      </c>
    </row>
    <row r="19" spans="1:9" ht="12.75">
      <c r="A19" t="s">
        <v>34</v>
      </c>
      <c r="B19" s="19">
        <v>14823</v>
      </c>
      <c r="C19" s="19">
        <v>439</v>
      </c>
      <c r="D19" s="19">
        <f t="shared" si="0"/>
        <v>6507297</v>
      </c>
      <c r="E19" s="19">
        <f t="shared" si="4"/>
        <v>17169</v>
      </c>
      <c r="F19" s="19">
        <f t="shared" si="5"/>
        <v>240598538</v>
      </c>
      <c r="G19" s="18">
        <f t="shared" si="1"/>
        <v>0.014881375441613418</v>
      </c>
      <c r="H19" s="18">
        <f t="shared" si="2"/>
        <v>0.007147544880291358</v>
      </c>
      <c r="I19">
        <f t="shared" si="3"/>
        <v>90444904280.19728</v>
      </c>
    </row>
    <row r="20" spans="1:9" ht="12.75">
      <c r="A20" t="s">
        <v>91</v>
      </c>
      <c r="B20" s="19">
        <v>15088</v>
      </c>
      <c r="C20" s="19">
        <v>4292</v>
      </c>
      <c r="D20" s="19">
        <f t="shared" si="0"/>
        <v>64757696</v>
      </c>
      <c r="E20" s="19">
        <f t="shared" si="4"/>
        <v>21461</v>
      </c>
      <c r="F20" s="19">
        <f t="shared" si="5"/>
        <v>305356234</v>
      </c>
      <c r="G20" s="18">
        <f t="shared" si="1"/>
        <v>0.0186015026124099</v>
      </c>
      <c r="H20" s="18">
        <f t="shared" si="2"/>
        <v>0.009071324394297649</v>
      </c>
      <c r="I20">
        <f t="shared" si="3"/>
        <v>851909097921.9828</v>
      </c>
    </row>
    <row r="21" spans="1:9" ht="12.75">
      <c r="A21" t="s">
        <v>92</v>
      </c>
      <c r="B21" s="19">
        <v>15379</v>
      </c>
      <c r="C21" s="19">
        <v>47856</v>
      </c>
      <c r="D21" s="19">
        <f t="shared" si="0"/>
        <v>735977424</v>
      </c>
      <c r="E21" s="19">
        <f t="shared" si="4"/>
        <v>69317</v>
      </c>
      <c r="F21" s="19">
        <f t="shared" si="5"/>
        <v>1041333658</v>
      </c>
      <c r="G21" s="18">
        <f t="shared" si="1"/>
        <v>0.06008109391847617</v>
      </c>
      <c r="H21" s="18">
        <f t="shared" si="2"/>
        <v>0.030935263022724483</v>
      </c>
      <c r="I21">
        <f t="shared" si="3"/>
        <v>9110481205537.246</v>
      </c>
    </row>
    <row r="22" spans="1:9" ht="12.75">
      <c r="A22" t="s">
        <v>29</v>
      </c>
      <c r="B22" s="19">
        <v>15679</v>
      </c>
      <c r="C22" s="19">
        <v>1762</v>
      </c>
      <c r="D22" s="19">
        <f t="shared" si="0"/>
        <v>27626398</v>
      </c>
      <c r="E22" s="19">
        <f t="shared" si="4"/>
        <v>71079</v>
      </c>
      <c r="F22" s="19">
        <f t="shared" si="5"/>
        <v>1068960056</v>
      </c>
      <c r="G22" s="18">
        <f t="shared" si="1"/>
        <v>0.06160832226771741</v>
      </c>
      <c r="H22" s="18">
        <f t="shared" si="2"/>
        <v>0.03175597008614725</v>
      </c>
      <c r="I22">
        <f t="shared" si="3"/>
        <v>321008685482.7439</v>
      </c>
    </row>
    <row r="23" spans="1:9" ht="12.75">
      <c r="A23" t="s">
        <v>62</v>
      </c>
      <c r="B23" s="19">
        <v>16197</v>
      </c>
      <c r="C23" s="19">
        <v>419</v>
      </c>
      <c r="D23" s="19">
        <f t="shared" si="0"/>
        <v>6786543</v>
      </c>
      <c r="E23" s="19">
        <f t="shared" si="4"/>
        <v>71498</v>
      </c>
      <c r="F23" s="19">
        <f t="shared" si="5"/>
        <v>1075746599</v>
      </c>
      <c r="G23" s="18">
        <f t="shared" si="1"/>
        <v>0.06197149404883664</v>
      </c>
      <c r="H23" s="18">
        <f t="shared" si="2"/>
        <v>0.03195758029158635</v>
      </c>
      <c r="I23">
        <f t="shared" si="3"/>
        <v>70588560133.19775</v>
      </c>
    </row>
    <row r="24" spans="1:9" ht="12.75">
      <c r="A24" t="s">
        <v>93</v>
      </c>
      <c r="B24" s="19">
        <v>16318</v>
      </c>
      <c r="C24" s="19">
        <v>47101</v>
      </c>
      <c r="D24" s="19">
        <f t="shared" si="0"/>
        <v>768594118</v>
      </c>
      <c r="E24" s="19">
        <f t="shared" si="4"/>
        <v>118599</v>
      </c>
      <c r="F24" s="19">
        <f t="shared" si="5"/>
        <v>1844340717</v>
      </c>
      <c r="G24" s="18">
        <f t="shared" si="1"/>
        <v>0.1027966827421463</v>
      </c>
      <c r="H24" s="18">
        <f t="shared" si="2"/>
        <v>0.054790474451287985</v>
      </c>
      <c r="I24">
        <f t="shared" si="3"/>
        <v>7787806674860.241</v>
      </c>
    </row>
    <row r="25" spans="1:9" ht="12.75">
      <c r="A25" t="s">
        <v>103</v>
      </c>
      <c r="B25" s="19">
        <v>16367</v>
      </c>
      <c r="C25" s="19">
        <v>4258</v>
      </c>
      <c r="D25" s="19">
        <f t="shared" si="0"/>
        <v>69690686</v>
      </c>
      <c r="E25" s="19">
        <f t="shared" si="4"/>
        <v>122857</v>
      </c>
      <c r="F25" s="19">
        <f t="shared" si="5"/>
        <v>1914031403</v>
      </c>
      <c r="G25" s="18">
        <f t="shared" si="1"/>
        <v>0.10648734012640805</v>
      </c>
      <c r="H25" s="18">
        <f t="shared" si="2"/>
        <v>0.05686080002377044</v>
      </c>
      <c r="I25">
        <f t="shared" si="3"/>
        <v>698673781124.5629</v>
      </c>
    </row>
    <row r="26" spans="1:9" ht="12.75">
      <c r="A26" t="s">
        <v>42</v>
      </c>
      <c r="B26" s="19">
        <v>17157</v>
      </c>
      <c r="C26" s="19">
        <v>1012</v>
      </c>
      <c r="D26" s="19">
        <f t="shared" si="0"/>
        <v>17362884</v>
      </c>
      <c r="E26" s="19">
        <f t="shared" si="4"/>
        <v>123869</v>
      </c>
      <c r="F26" s="19">
        <f t="shared" si="5"/>
        <v>1931394287</v>
      </c>
      <c r="G26" s="18">
        <f t="shared" si="1"/>
        <v>0.10736449965503014</v>
      </c>
      <c r="H26" s="18">
        <f t="shared" si="2"/>
        <v>0.05737660528872718</v>
      </c>
      <c r="I26">
        <f t="shared" si="3"/>
        <v>146203591168.47598</v>
      </c>
    </row>
    <row r="27" spans="1:9" ht="12.75">
      <c r="A27" t="s">
        <v>24</v>
      </c>
      <c r="B27" s="19">
        <v>17444</v>
      </c>
      <c r="C27" s="19">
        <v>6748</v>
      </c>
      <c r="D27" s="19">
        <f t="shared" si="0"/>
        <v>117712112</v>
      </c>
      <c r="E27" s="19">
        <f t="shared" si="4"/>
        <v>130617</v>
      </c>
      <c r="F27" s="19">
        <f t="shared" si="5"/>
        <v>2049106399</v>
      </c>
      <c r="G27" s="18">
        <f t="shared" si="1"/>
        <v>0.11321338552374745</v>
      </c>
      <c r="H27" s="18">
        <f t="shared" si="2"/>
        <v>0.060873520151418</v>
      </c>
      <c r="I27">
        <f t="shared" si="3"/>
        <v>928883052828.8693</v>
      </c>
    </row>
    <row r="28" spans="1:9" ht="12.75">
      <c r="A28" t="s">
        <v>96</v>
      </c>
      <c r="B28" s="19">
        <v>17488</v>
      </c>
      <c r="C28" s="19">
        <v>12527</v>
      </c>
      <c r="D28" s="19">
        <f t="shared" si="0"/>
        <v>219072176</v>
      </c>
      <c r="E28" s="19">
        <f t="shared" si="4"/>
        <v>143144</v>
      </c>
      <c r="F28" s="19">
        <f t="shared" si="5"/>
        <v>2268178575</v>
      </c>
      <c r="G28" s="18">
        <f t="shared" si="1"/>
        <v>0.12407126834494211</v>
      </c>
      <c r="H28" s="18">
        <f t="shared" si="2"/>
        <v>0.06738157387027761</v>
      </c>
      <c r="I28">
        <f t="shared" si="3"/>
        <v>1711470815017.8228</v>
      </c>
    </row>
    <row r="29" spans="1:9" ht="12.75">
      <c r="A29" t="s">
        <v>48</v>
      </c>
      <c r="B29" s="19">
        <v>17625</v>
      </c>
      <c r="C29" s="19">
        <v>1570</v>
      </c>
      <c r="D29" s="19">
        <f t="shared" si="0"/>
        <v>27671250</v>
      </c>
      <c r="E29" s="19">
        <f t="shared" si="4"/>
        <v>144714</v>
      </c>
      <c r="F29" s="19">
        <f t="shared" si="5"/>
        <v>2295849825</v>
      </c>
      <c r="G29" s="18">
        <f t="shared" si="1"/>
        <v>0.12543207907610485</v>
      </c>
      <c r="H29" s="18">
        <f t="shared" si="2"/>
        <v>0.0682036133677444</v>
      </c>
      <c r="I29">
        <f t="shared" si="3"/>
        <v>209498700217.1616</v>
      </c>
    </row>
    <row r="30" spans="1:9" ht="12.75">
      <c r="A30" t="s">
        <v>53</v>
      </c>
      <c r="B30" s="19">
        <v>17658</v>
      </c>
      <c r="C30" s="19">
        <v>1740</v>
      </c>
      <c r="D30" s="19">
        <f t="shared" si="0"/>
        <v>30724920</v>
      </c>
      <c r="E30" s="19">
        <f t="shared" si="4"/>
        <v>146454</v>
      </c>
      <c r="F30" s="19">
        <f t="shared" si="5"/>
        <v>2326574745</v>
      </c>
      <c r="G30" s="18">
        <f t="shared" si="1"/>
        <v>0.12694023873994126</v>
      </c>
      <c r="H30" s="18">
        <f t="shared" si="2"/>
        <v>0.06911636930744741</v>
      </c>
      <c r="I30">
        <f t="shared" si="3"/>
        <v>230858585944.74527</v>
      </c>
    </row>
    <row r="31" spans="1:9" ht="12.75">
      <c r="A31" t="s">
        <v>56</v>
      </c>
      <c r="B31" s="19">
        <v>17783</v>
      </c>
      <c r="C31" s="19">
        <v>614</v>
      </c>
      <c r="D31" s="19">
        <f t="shared" si="0"/>
        <v>10918762</v>
      </c>
      <c r="E31" s="19">
        <f t="shared" si="4"/>
        <v>147068</v>
      </c>
      <c r="F31" s="19">
        <f t="shared" si="5"/>
        <v>2337493507</v>
      </c>
      <c r="G31" s="18">
        <f t="shared" si="1"/>
        <v>0.12747242841442147</v>
      </c>
      <c r="H31" s="18">
        <f t="shared" si="2"/>
        <v>0.06944073678732054</v>
      </c>
      <c r="I31">
        <f t="shared" si="3"/>
        <v>79705385787.17897</v>
      </c>
    </row>
    <row r="32" spans="1:9" ht="12.75">
      <c r="A32" t="s">
        <v>65</v>
      </c>
      <c r="B32" s="19">
        <v>18137</v>
      </c>
      <c r="C32" s="19">
        <v>1109</v>
      </c>
      <c r="D32" s="19">
        <f t="shared" si="0"/>
        <v>20113933</v>
      </c>
      <c r="E32" s="19">
        <f t="shared" si="4"/>
        <v>148177</v>
      </c>
      <c r="F32" s="19">
        <f t="shared" si="5"/>
        <v>2357607440</v>
      </c>
      <c r="G32" s="18">
        <f t="shared" si="1"/>
        <v>0.1284336635105103</v>
      </c>
      <c r="H32" s="18">
        <f t="shared" si="2"/>
        <v>0.07003826842667188</v>
      </c>
      <c r="I32">
        <f t="shared" si="3"/>
        <v>135156052011.36815</v>
      </c>
    </row>
    <row r="33" spans="1:9" ht="12.75">
      <c r="A33" t="s">
        <v>37</v>
      </c>
      <c r="B33" s="19">
        <v>18145</v>
      </c>
      <c r="C33" s="19">
        <v>258</v>
      </c>
      <c r="D33" s="19">
        <f t="shared" si="0"/>
        <v>4681410</v>
      </c>
      <c r="E33" s="19">
        <f t="shared" si="4"/>
        <v>148435</v>
      </c>
      <c r="F33" s="19">
        <f t="shared" si="5"/>
        <v>2362288850</v>
      </c>
      <c r="G33" s="18">
        <f t="shared" si="1"/>
        <v>0.1286572871848033</v>
      </c>
      <c r="H33" s="18">
        <f t="shared" si="2"/>
        <v>0.07017734071013706</v>
      </c>
      <c r="I33">
        <f t="shared" si="3"/>
        <v>31397422119.354473</v>
      </c>
    </row>
    <row r="34" spans="1:9" ht="12.75">
      <c r="A34" t="s">
        <v>51</v>
      </c>
      <c r="B34" s="19">
        <v>18444</v>
      </c>
      <c r="C34" s="19">
        <v>80277</v>
      </c>
      <c r="D34" s="19">
        <f t="shared" si="0"/>
        <v>1480628988</v>
      </c>
      <c r="E34" s="19">
        <f t="shared" si="4"/>
        <v>228712</v>
      </c>
      <c r="F34" s="19">
        <f t="shared" si="5"/>
        <v>3842917838</v>
      </c>
      <c r="G34" s="18">
        <f t="shared" si="1"/>
        <v>0.19823805346859388</v>
      </c>
      <c r="H34" s="18">
        <f t="shared" si="2"/>
        <v>0.11416290367640236</v>
      </c>
      <c r="I34">
        <f t="shared" si="3"/>
        <v>9246943823039.023</v>
      </c>
    </row>
    <row r="35" spans="1:9" ht="12.75">
      <c r="A35" t="s">
        <v>9</v>
      </c>
      <c r="B35" s="19">
        <v>18457</v>
      </c>
      <c r="C35" s="19">
        <v>1142</v>
      </c>
      <c r="D35" s="19">
        <f aca="true" t="shared" si="6" ref="D35:D66">B35*C35</f>
        <v>21077894</v>
      </c>
      <c r="E35" s="19">
        <f t="shared" si="4"/>
        <v>229854</v>
      </c>
      <c r="F35" s="19">
        <f t="shared" si="5"/>
        <v>3863995732</v>
      </c>
      <c r="G35" s="18">
        <f t="shared" si="1"/>
        <v>0.19922789159278995</v>
      </c>
      <c r="H35" s="18">
        <f t="shared" si="2"/>
        <v>0.11478907204217614</v>
      </c>
      <c r="I35">
        <f t="shared" si="3"/>
        <v>131226171391.16713</v>
      </c>
    </row>
    <row r="36" spans="1:9" ht="12.75">
      <c r="A36" t="s">
        <v>31</v>
      </c>
      <c r="B36" s="19">
        <v>18595</v>
      </c>
      <c r="C36" s="19">
        <v>1313</v>
      </c>
      <c r="D36" s="19">
        <f t="shared" si="6"/>
        <v>24415235</v>
      </c>
      <c r="E36" s="19">
        <f t="shared" si="4"/>
        <v>231167</v>
      </c>
      <c r="F36" s="19">
        <f t="shared" si="5"/>
        <v>3888410967</v>
      </c>
      <c r="G36" s="18">
        <f t="shared" si="1"/>
        <v>0.2003659454080872</v>
      </c>
      <c r="H36" s="18">
        <f t="shared" si="2"/>
        <v>0.11551438396375299</v>
      </c>
      <c r="I36">
        <f t="shared" si="3"/>
        <v>147015987291.04324</v>
      </c>
    </row>
    <row r="37" spans="1:9" ht="12.75">
      <c r="A37" t="s">
        <v>77</v>
      </c>
      <c r="B37" s="19">
        <v>18770</v>
      </c>
      <c r="C37" s="19">
        <v>431</v>
      </c>
      <c r="D37" s="19">
        <f t="shared" si="6"/>
        <v>8089870</v>
      </c>
      <c r="E37" s="19">
        <f t="shared" si="4"/>
        <v>231598</v>
      </c>
      <c r="F37" s="19">
        <f t="shared" si="5"/>
        <v>3896500837</v>
      </c>
      <c r="G37" s="18">
        <f t="shared" si="1"/>
        <v>0.20073951829033634</v>
      </c>
      <c r="H37" s="18">
        <f t="shared" si="2"/>
        <v>0.11575471256001704</v>
      </c>
      <c r="I37">
        <f t="shared" si="3"/>
        <v>46675835830.64452</v>
      </c>
    </row>
    <row r="38" spans="1:9" ht="12.75">
      <c r="A38" t="s">
        <v>33</v>
      </c>
      <c r="B38" s="19">
        <v>18812</v>
      </c>
      <c r="C38" s="19">
        <v>897</v>
      </c>
      <c r="D38" s="19">
        <f t="shared" si="6"/>
        <v>16874364</v>
      </c>
      <c r="E38" s="19">
        <f t="shared" si="4"/>
        <v>232495</v>
      </c>
      <c r="F38" s="19">
        <f t="shared" si="5"/>
        <v>3913375201</v>
      </c>
      <c r="G38" s="18">
        <f t="shared" si="1"/>
        <v>0.20151700059979682</v>
      </c>
      <c r="H38" s="18">
        <f t="shared" si="2"/>
        <v>0.11625600519054988</v>
      </c>
      <c r="I38">
        <f t="shared" si="3"/>
        <v>96359521181.52663</v>
      </c>
    </row>
    <row r="39" spans="1:9" ht="12.75">
      <c r="A39" t="s">
        <v>110</v>
      </c>
      <c r="B39" s="19">
        <v>19016</v>
      </c>
      <c r="C39" s="19">
        <v>1060</v>
      </c>
      <c r="D39" s="19">
        <f t="shared" si="6"/>
        <v>20156960</v>
      </c>
      <c r="E39" s="19">
        <f t="shared" si="4"/>
        <v>233555</v>
      </c>
      <c r="F39" s="19">
        <f t="shared" si="5"/>
        <v>3933532161</v>
      </c>
      <c r="G39" s="18">
        <f t="shared" si="1"/>
        <v>0.20243576453293854</v>
      </c>
      <c r="H39" s="18">
        <f t="shared" si="2"/>
        <v>0.1168548150480322</v>
      </c>
      <c r="I39">
        <f t="shared" si="3"/>
        <v>109431314013.49657</v>
      </c>
    </row>
    <row r="40" spans="1:9" ht="12.75">
      <c r="A40" t="s">
        <v>58</v>
      </c>
      <c r="B40" s="19">
        <v>19372</v>
      </c>
      <c r="C40" s="19">
        <v>668</v>
      </c>
      <c r="D40" s="19">
        <f t="shared" si="6"/>
        <v>12940496</v>
      </c>
      <c r="E40" s="19">
        <f t="shared" si="4"/>
        <v>234223</v>
      </c>
      <c r="F40" s="19">
        <f t="shared" si="5"/>
        <v>3946472657</v>
      </c>
      <c r="G40" s="18">
        <f t="shared" si="1"/>
        <v>0.20301475916250333</v>
      </c>
      <c r="H40" s="18">
        <f t="shared" si="2"/>
        <v>0.11723924288663043</v>
      </c>
      <c r="I40">
        <f t="shared" si="3"/>
        <v>64214507433.96097</v>
      </c>
    </row>
    <row r="41" spans="1:9" ht="12.75">
      <c r="A41" t="s">
        <v>78</v>
      </c>
      <c r="B41" s="19">
        <v>19761</v>
      </c>
      <c r="C41" s="19">
        <v>702</v>
      </c>
      <c r="D41" s="19">
        <f t="shared" si="6"/>
        <v>13872222</v>
      </c>
      <c r="E41" s="19">
        <f t="shared" si="4"/>
        <v>234925</v>
      </c>
      <c r="F41" s="19">
        <f t="shared" si="5"/>
        <v>3960344879</v>
      </c>
      <c r="G41" s="18">
        <f t="shared" si="1"/>
        <v>0.20362322357860285</v>
      </c>
      <c r="H41" s="18">
        <f t="shared" si="2"/>
        <v>0.11765134983523692</v>
      </c>
      <c r="I41">
        <f t="shared" si="3"/>
        <v>62234315643.279724</v>
      </c>
    </row>
    <row r="42" spans="1:9" ht="12.75">
      <c r="A42" t="s">
        <v>87</v>
      </c>
      <c r="B42" s="19">
        <v>19944</v>
      </c>
      <c r="C42" s="19">
        <v>8856</v>
      </c>
      <c r="D42" s="19">
        <f t="shared" si="6"/>
        <v>176624064</v>
      </c>
      <c r="E42" s="19">
        <f t="shared" si="4"/>
        <v>243781</v>
      </c>
      <c r="F42" s="19">
        <f t="shared" si="5"/>
        <v>4136968943</v>
      </c>
      <c r="G42" s="18">
        <f t="shared" si="1"/>
        <v>0.2112992362124737</v>
      </c>
      <c r="H42" s="18">
        <f t="shared" si="2"/>
        <v>0.1228983826512861</v>
      </c>
      <c r="I42">
        <f t="shared" si="3"/>
        <v>754887772319.0989</v>
      </c>
    </row>
    <row r="43" spans="1:9" ht="12.75">
      <c r="A43" t="s">
        <v>90</v>
      </c>
      <c r="B43" s="19">
        <v>20225</v>
      </c>
      <c r="C43" s="19">
        <v>1269</v>
      </c>
      <c r="D43" s="19">
        <f t="shared" si="6"/>
        <v>25665525</v>
      </c>
      <c r="E43" s="19">
        <f t="shared" si="4"/>
        <v>245050</v>
      </c>
      <c r="F43" s="19">
        <f t="shared" si="5"/>
        <v>4162634468</v>
      </c>
      <c r="G43" s="18">
        <f t="shared" si="1"/>
        <v>0.21239915265696127</v>
      </c>
      <c r="H43" s="18">
        <f t="shared" si="2"/>
        <v>0.12366083737498745</v>
      </c>
      <c r="I43">
        <f t="shared" si="3"/>
        <v>101685633205.92241</v>
      </c>
    </row>
    <row r="44" spans="1:11" ht="12.75">
      <c r="A44" t="s">
        <v>109</v>
      </c>
      <c r="B44" s="19">
        <v>20409</v>
      </c>
      <c r="C44" s="19">
        <v>1302</v>
      </c>
      <c r="D44" s="19">
        <f t="shared" si="6"/>
        <v>26572518</v>
      </c>
      <c r="E44" s="19">
        <f t="shared" si="4"/>
        <v>246352</v>
      </c>
      <c r="F44" s="19">
        <f t="shared" si="5"/>
        <v>4189206986</v>
      </c>
      <c r="G44" s="18">
        <f t="shared" si="1"/>
        <v>0.21352767212955612</v>
      </c>
      <c r="H44" s="18">
        <f t="shared" si="2"/>
        <v>0.12445023645681956</v>
      </c>
      <c r="I44">
        <f t="shared" si="3"/>
        <v>100085003738.02011</v>
      </c>
      <c r="K44" s="19"/>
    </row>
    <row r="45" spans="1:9" ht="12.75">
      <c r="A45" t="s">
        <v>4</v>
      </c>
      <c r="B45" s="19">
        <v>20467</v>
      </c>
      <c r="C45" s="19">
        <v>2828</v>
      </c>
      <c r="D45" s="19">
        <f t="shared" si="6"/>
        <v>57880676</v>
      </c>
      <c r="E45" s="19">
        <f t="shared" si="4"/>
        <v>249180</v>
      </c>
      <c r="F45" s="19">
        <f t="shared" si="5"/>
        <v>4247087662</v>
      </c>
      <c r="G45" s="18">
        <f t="shared" si="1"/>
        <v>0.21597886496250404</v>
      </c>
      <c r="H45" s="18">
        <f t="shared" si="2"/>
        <v>0.1261697179335175</v>
      </c>
      <c r="I45">
        <f t="shared" si="3"/>
        <v>214522263956.9548</v>
      </c>
    </row>
    <row r="46" spans="1:9" ht="12.75">
      <c r="A46" t="s">
        <v>99</v>
      </c>
      <c r="B46" s="19">
        <v>20568</v>
      </c>
      <c r="C46" s="19">
        <v>542</v>
      </c>
      <c r="D46" s="19">
        <f t="shared" si="6"/>
        <v>11147856</v>
      </c>
      <c r="E46" s="19">
        <f t="shared" si="4"/>
        <v>249722</v>
      </c>
      <c r="F46" s="19">
        <f t="shared" si="5"/>
        <v>4258235518</v>
      </c>
      <c r="G46" s="18">
        <f t="shared" si="1"/>
        <v>0.2164486480302048</v>
      </c>
      <c r="H46" s="18">
        <f t="shared" si="2"/>
        <v>0.12650089118893862</v>
      </c>
      <c r="I46">
        <f t="shared" si="3"/>
        <v>40166209594.19065</v>
      </c>
    </row>
    <row r="47" spans="1:9" ht="12.75">
      <c r="A47" t="s">
        <v>38</v>
      </c>
      <c r="B47" s="19">
        <v>20755</v>
      </c>
      <c r="C47" s="19">
        <v>16196</v>
      </c>
      <c r="D47" s="19">
        <f t="shared" si="6"/>
        <v>336147980</v>
      </c>
      <c r="E47" s="19">
        <f t="shared" si="4"/>
        <v>265918</v>
      </c>
      <c r="F47" s="19">
        <f t="shared" si="5"/>
        <v>4594383498</v>
      </c>
      <c r="G47" s="18">
        <f t="shared" si="1"/>
        <v>0.2304866675218683</v>
      </c>
      <c r="H47" s="18">
        <f t="shared" si="2"/>
        <v>0.1364869567462833</v>
      </c>
      <c r="I47">
        <f t="shared" si="3"/>
        <v>1148665074826.0637</v>
      </c>
    </row>
    <row r="48" spans="1:9" ht="12.75">
      <c r="A48" t="s">
        <v>94</v>
      </c>
      <c r="B48" s="19">
        <v>20814</v>
      </c>
      <c r="C48" s="19">
        <v>29224</v>
      </c>
      <c r="D48" s="19">
        <f t="shared" si="6"/>
        <v>608268336</v>
      </c>
      <c r="E48" s="19">
        <f t="shared" si="4"/>
        <v>295142</v>
      </c>
      <c r="F48" s="19">
        <f t="shared" si="5"/>
        <v>5202651834</v>
      </c>
      <c r="G48" s="18">
        <f t="shared" si="1"/>
        <v>0.2558168158069001</v>
      </c>
      <c r="H48" s="18">
        <f t="shared" si="2"/>
        <v>0.1545569968510995</v>
      </c>
      <c r="I48">
        <f t="shared" si="3"/>
        <v>2043707368658.5654</v>
      </c>
    </row>
    <row r="49" spans="1:9" ht="12.75">
      <c r="A49" t="s">
        <v>54</v>
      </c>
      <c r="B49" s="19">
        <v>20906</v>
      </c>
      <c r="C49" s="19">
        <v>5503</v>
      </c>
      <c r="D49" s="19">
        <f t="shared" si="6"/>
        <v>115045718</v>
      </c>
      <c r="E49" s="19">
        <f t="shared" si="4"/>
        <v>300645</v>
      </c>
      <c r="F49" s="19">
        <f t="shared" si="5"/>
        <v>5317697552</v>
      </c>
      <c r="G49" s="18">
        <f t="shared" si="1"/>
        <v>0.26058658743338964</v>
      </c>
      <c r="H49" s="18">
        <f t="shared" si="2"/>
        <v>0.15797470021507565</v>
      </c>
      <c r="I49">
        <f t="shared" si="3"/>
        <v>376417590463.1493</v>
      </c>
    </row>
    <row r="50" spans="1:9" ht="12.75">
      <c r="A50" t="s">
        <v>19</v>
      </c>
      <c r="B50" s="19">
        <v>21040</v>
      </c>
      <c r="C50" s="19">
        <v>7366</v>
      </c>
      <c r="D50" s="19">
        <f t="shared" si="6"/>
        <v>154980640</v>
      </c>
      <c r="E50" s="19">
        <f t="shared" si="4"/>
        <v>308011</v>
      </c>
      <c r="F50" s="19">
        <f t="shared" si="5"/>
        <v>5472678192</v>
      </c>
      <c r="G50" s="18">
        <f t="shared" si="1"/>
        <v>0.2669711300102971</v>
      </c>
      <c r="H50" s="18">
        <f t="shared" si="2"/>
        <v>0.16257876426793483</v>
      </c>
      <c r="I50">
        <f t="shared" si="3"/>
        <v>487656425203.5497</v>
      </c>
    </row>
    <row r="51" spans="1:9" ht="12.75">
      <c r="A51" t="s">
        <v>97</v>
      </c>
      <c r="B51" s="19">
        <v>21711</v>
      </c>
      <c r="C51" s="19">
        <v>2552</v>
      </c>
      <c r="D51" s="19">
        <f t="shared" si="6"/>
        <v>55406472</v>
      </c>
      <c r="E51" s="19">
        <f t="shared" si="4"/>
        <v>310563</v>
      </c>
      <c r="F51" s="19">
        <f t="shared" si="5"/>
        <v>5528084664</v>
      </c>
      <c r="G51" s="18">
        <f t="shared" si="1"/>
        <v>0.26918309751725716</v>
      </c>
      <c r="H51" s="18">
        <f t="shared" si="2"/>
        <v>0.16422474370143667</v>
      </c>
      <c r="I51">
        <f t="shared" si="3"/>
        <v>142234868482.76587</v>
      </c>
    </row>
    <row r="52" spans="1:9" ht="12.75">
      <c r="A52" t="s">
        <v>20</v>
      </c>
      <c r="B52" s="19">
        <v>22501</v>
      </c>
      <c r="C52" s="19">
        <v>99321</v>
      </c>
      <c r="D52" s="19">
        <f t="shared" si="6"/>
        <v>2234821821</v>
      </c>
      <c r="E52" s="19">
        <f t="shared" si="4"/>
        <v>409884</v>
      </c>
      <c r="F52" s="19">
        <f t="shared" si="5"/>
        <v>7762906485</v>
      </c>
      <c r="G52" s="18">
        <f t="shared" si="1"/>
        <v>0.355270411294209</v>
      </c>
      <c r="H52" s="18">
        <f t="shared" si="2"/>
        <v>0.23061537681929858</v>
      </c>
      <c r="I52">
        <f t="shared" si="3"/>
        <v>4426058909960.601</v>
      </c>
    </row>
    <row r="53" spans="1:9" ht="12.75">
      <c r="A53" t="s">
        <v>86</v>
      </c>
      <c r="B53" s="19">
        <v>22545</v>
      </c>
      <c r="C53" s="19">
        <v>234</v>
      </c>
      <c r="D53" s="19">
        <f t="shared" si="6"/>
        <v>5275530</v>
      </c>
      <c r="E53" s="19">
        <f t="shared" si="4"/>
        <v>410118</v>
      </c>
      <c r="F53" s="19">
        <f t="shared" si="5"/>
        <v>7768182015</v>
      </c>
      <c r="G53" s="18">
        <f t="shared" si="1"/>
        <v>0.3554732327662422</v>
      </c>
      <c r="H53" s="18">
        <f t="shared" si="2"/>
        <v>0.23077209883330485</v>
      </c>
      <c r="I53">
        <f t="shared" si="3"/>
        <v>10290772274.277721</v>
      </c>
    </row>
    <row r="54" spans="1:9" ht="12.75">
      <c r="A54" t="s">
        <v>55</v>
      </c>
      <c r="B54" s="19">
        <v>22932</v>
      </c>
      <c r="C54" s="19">
        <v>6473</v>
      </c>
      <c r="D54" s="19">
        <f t="shared" si="6"/>
        <v>148438836</v>
      </c>
      <c r="E54" s="19">
        <f t="shared" si="4"/>
        <v>416591</v>
      </c>
      <c r="F54" s="19">
        <f t="shared" si="5"/>
        <v>7916620851</v>
      </c>
      <c r="G54" s="18">
        <f t="shared" si="1"/>
        <v>0.3610837600673991</v>
      </c>
      <c r="H54" s="18">
        <f t="shared" si="2"/>
        <v>0.23518182322775735</v>
      </c>
      <c r="I54">
        <f t="shared" si="3"/>
        <v>252412024396.06006</v>
      </c>
    </row>
    <row r="55" spans="1:9" ht="12.75">
      <c r="A55" t="s">
        <v>106</v>
      </c>
      <c r="B55" s="19">
        <v>23197</v>
      </c>
      <c r="C55" s="19">
        <v>8176</v>
      </c>
      <c r="D55" s="19">
        <f t="shared" si="6"/>
        <v>189658672</v>
      </c>
      <c r="E55" s="19">
        <f t="shared" si="4"/>
        <v>424767</v>
      </c>
      <c r="F55" s="19">
        <f t="shared" si="5"/>
        <v>8106279523</v>
      </c>
      <c r="G55" s="18">
        <f t="shared" si="1"/>
        <v>0.3681703769705753</v>
      </c>
      <c r="H55" s="18">
        <f t="shared" si="2"/>
        <v>0.24081607970048977</v>
      </c>
      <c r="I55">
        <f t="shared" si="3"/>
        <v>292334531926.8219</v>
      </c>
    </row>
    <row r="56" spans="1:9" ht="12.75">
      <c r="A56" t="s">
        <v>25</v>
      </c>
      <c r="B56" s="19">
        <v>23961</v>
      </c>
      <c r="C56" s="19">
        <v>17026</v>
      </c>
      <c r="D56" s="19">
        <f t="shared" si="6"/>
        <v>407959986</v>
      </c>
      <c r="E56" s="19">
        <f t="shared" si="4"/>
        <v>441793</v>
      </c>
      <c r="F56" s="19">
        <f t="shared" si="5"/>
        <v>8514239509</v>
      </c>
      <c r="G56" s="18">
        <f t="shared" si="1"/>
        <v>0.38292780595705733</v>
      </c>
      <c r="H56" s="18">
        <f t="shared" si="2"/>
        <v>0.2529354896251587</v>
      </c>
      <c r="I56">
        <f t="shared" si="3"/>
        <v>463143331835.3546</v>
      </c>
    </row>
    <row r="57" spans="1:9" ht="12.75">
      <c r="A57" t="s">
        <v>73</v>
      </c>
      <c r="B57" s="19">
        <v>24141</v>
      </c>
      <c r="C57" s="19">
        <v>4950</v>
      </c>
      <c r="D57" s="19">
        <f t="shared" si="6"/>
        <v>119497950</v>
      </c>
      <c r="E57" s="19">
        <f t="shared" si="4"/>
        <v>446743</v>
      </c>
      <c r="F57" s="19">
        <f t="shared" si="5"/>
        <v>8633737459</v>
      </c>
      <c r="G57" s="18">
        <f t="shared" si="1"/>
        <v>0.38721826017314365</v>
      </c>
      <c r="H57" s="18">
        <f t="shared" si="2"/>
        <v>0.25648545700163466</v>
      </c>
      <c r="I57">
        <f t="shared" si="3"/>
        <v>125516747180.25232</v>
      </c>
    </row>
    <row r="58" spans="1:9" ht="12.75">
      <c r="A58" t="s">
        <v>50</v>
      </c>
      <c r="B58" s="19">
        <v>24231</v>
      </c>
      <c r="C58" s="19">
        <v>16295</v>
      </c>
      <c r="D58" s="19">
        <f t="shared" si="6"/>
        <v>394844145</v>
      </c>
      <c r="E58" s="19">
        <f t="shared" si="4"/>
        <v>463038</v>
      </c>
      <c r="F58" s="19">
        <f t="shared" si="5"/>
        <v>9028581604</v>
      </c>
      <c r="G58" s="18">
        <f t="shared" si="1"/>
        <v>0.4013420887491289</v>
      </c>
      <c r="H58" s="18">
        <f t="shared" si="2"/>
        <v>0.2682152300524907</v>
      </c>
      <c r="I58">
        <f t="shared" si="3"/>
        <v>398553161655.4099</v>
      </c>
    </row>
    <row r="59" spans="1:9" ht="12.75">
      <c r="A59" t="s">
        <v>32</v>
      </c>
      <c r="B59" s="19">
        <v>24415</v>
      </c>
      <c r="C59" s="19">
        <v>28261</v>
      </c>
      <c r="D59" s="19">
        <f t="shared" si="6"/>
        <v>689992315</v>
      </c>
      <c r="E59" s="19">
        <f t="shared" si="4"/>
        <v>491299</v>
      </c>
      <c r="F59" s="19">
        <f t="shared" si="5"/>
        <v>9718573919</v>
      </c>
      <c r="G59" s="18">
        <f t="shared" si="1"/>
        <v>0.4258375486684857</v>
      </c>
      <c r="H59" s="18">
        <f t="shared" si="2"/>
        <v>0.2887130729717134</v>
      </c>
      <c r="I59">
        <f t="shared" si="3"/>
        <v>640747658097.938</v>
      </c>
    </row>
    <row r="60" spans="1:9" ht="12.75">
      <c r="A60" t="s">
        <v>17</v>
      </c>
      <c r="B60" s="19">
        <v>24698</v>
      </c>
      <c r="C60" s="19">
        <v>680</v>
      </c>
      <c r="D60" s="19">
        <f t="shared" si="6"/>
        <v>16794640</v>
      </c>
      <c r="E60" s="19">
        <f t="shared" si="4"/>
        <v>491979</v>
      </c>
      <c r="F60" s="19">
        <f t="shared" si="5"/>
        <v>9735368559</v>
      </c>
      <c r="G60" s="18">
        <f t="shared" si="1"/>
        <v>0.4264269443991804</v>
      </c>
      <c r="H60" s="18">
        <f t="shared" si="2"/>
        <v>0.28921199721350715</v>
      </c>
      <c r="I60">
        <f t="shared" si="3"/>
        <v>13639132502.052826</v>
      </c>
    </row>
    <row r="61" spans="1:9" ht="12.75">
      <c r="A61" t="s">
        <v>45</v>
      </c>
      <c r="B61" s="19">
        <v>25879</v>
      </c>
      <c r="C61" s="19">
        <v>838</v>
      </c>
      <c r="D61" s="19">
        <f t="shared" si="6"/>
        <v>21686602</v>
      </c>
      <c r="E61" s="19">
        <f t="shared" si="4"/>
        <v>492817</v>
      </c>
      <c r="F61" s="19">
        <f t="shared" si="5"/>
        <v>9757055161</v>
      </c>
      <c r="G61" s="18">
        <f t="shared" si="1"/>
        <v>0.4271532879614188</v>
      </c>
      <c r="H61" s="18">
        <f t="shared" si="2"/>
        <v>0.2898562486806379</v>
      </c>
      <c r="I61">
        <f t="shared" si="3"/>
        <v>9112359530.245232</v>
      </c>
    </row>
    <row r="62" spans="1:9" ht="12.75">
      <c r="A62" t="s">
        <v>13</v>
      </c>
      <c r="B62" s="19">
        <v>26221</v>
      </c>
      <c r="C62" s="19">
        <v>12358</v>
      </c>
      <c r="D62" s="19">
        <f t="shared" si="6"/>
        <v>324039118</v>
      </c>
      <c r="E62" s="19">
        <f t="shared" si="4"/>
        <v>505175</v>
      </c>
      <c r="F62" s="19">
        <f t="shared" si="5"/>
        <v>10081094279</v>
      </c>
      <c r="G62" s="18">
        <f t="shared" si="1"/>
        <v>0.43786468860836736</v>
      </c>
      <c r="H62" s="18">
        <f t="shared" si="2"/>
        <v>0.2994825920413571</v>
      </c>
      <c r="I62">
        <f t="shared" si="3"/>
        <v>107951661332.97229</v>
      </c>
    </row>
    <row r="63" spans="1:9" ht="12.75">
      <c r="A63" t="s">
        <v>64</v>
      </c>
      <c r="B63" s="19">
        <v>26854</v>
      </c>
      <c r="C63" s="19">
        <v>1917</v>
      </c>
      <c r="D63" s="19">
        <f t="shared" si="6"/>
        <v>51479118</v>
      </c>
      <c r="E63" s="19">
        <f t="shared" si="4"/>
        <v>507092</v>
      </c>
      <c r="F63" s="19">
        <f t="shared" si="5"/>
        <v>10132573397</v>
      </c>
      <c r="G63" s="18">
        <f t="shared" si="1"/>
        <v>0.4395262645138699</v>
      </c>
      <c r="H63" s="18">
        <f t="shared" si="2"/>
        <v>0.3010119001965995</v>
      </c>
      <c r="I63">
        <f t="shared" si="3"/>
        <v>10340892097.953001</v>
      </c>
    </row>
    <row r="64" spans="1:9" ht="12.75">
      <c r="A64" t="s">
        <v>18</v>
      </c>
      <c r="B64" s="19">
        <v>28150</v>
      </c>
      <c r="C64" s="19">
        <v>2470</v>
      </c>
      <c r="D64" s="19">
        <f t="shared" si="6"/>
        <v>69530500</v>
      </c>
      <c r="E64" s="19">
        <f t="shared" si="4"/>
        <v>509562</v>
      </c>
      <c r="F64" s="19">
        <f t="shared" si="5"/>
        <v>10202103897</v>
      </c>
      <c r="G64" s="18">
        <f t="shared" si="1"/>
        <v>0.44166715782977556</v>
      </c>
      <c r="H64" s="18">
        <f t="shared" si="2"/>
        <v>0.3030774670675798</v>
      </c>
      <c r="I64">
        <f t="shared" si="3"/>
        <v>2602976066.90124</v>
      </c>
    </row>
    <row r="65" spans="1:9" ht="12.75">
      <c r="A65" t="s">
        <v>69</v>
      </c>
      <c r="B65" s="19">
        <v>28445</v>
      </c>
      <c r="C65" s="19">
        <v>1023</v>
      </c>
      <c r="D65" s="19">
        <f t="shared" si="6"/>
        <v>29099235</v>
      </c>
      <c r="E65" s="19">
        <f t="shared" si="4"/>
        <v>510585</v>
      </c>
      <c r="F65" s="19">
        <f t="shared" si="5"/>
        <v>10231203132</v>
      </c>
      <c r="G65" s="18">
        <f t="shared" si="1"/>
        <v>0.44255385170110006</v>
      </c>
      <c r="H65" s="18">
        <f t="shared" si="2"/>
        <v>0.3039419282146573</v>
      </c>
      <c r="I65">
        <f t="shared" si="3"/>
        <v>547497216.0392877</v>
      </c>
    </row>
    <row r="66" spans="1:9" ht="12.75">
      <c r="A66" t="s">
        <v>22</v>
      </c>
      <c r="B66" s="19">
        <v>28614</v>
      </c>
      <c r="C66" s="19">
        <v>42452</v>
      </c>
      <c r="D66" s="19">
        <f t="shared" si="6"/>
        <v>1214721528</v>
      </c>
      <c r="E66" s="19">
        <f t="shared" si="4"/>
        <v>553037</v>
      </c>
      <c r="F66" s="19">
        <f t="shared" si="5"/>
        <v>11445924660</v>
      </c>
      <c r="G66" s="18">
        <f t="shared" si="1"/>
        <v>0.47934948046499853</v>
      </c>
      <c r="H66" s="18">
        <f t="shared" si="2"/>
        <v>0.34002808530691736</v>
      </c>
      <c r="I66">
        <f t="shared" si="3"/>
        <v>13435200406.32382</v>
      </c>
    </row>
    <row r="67" spans="1:9" ht="12.75">
      <c r="A67" t="s">
        <v>61</v>
      </c>
      <c r="B67" s="19">
        <v>28855</v>
      </c>
      <c r="C67" s="19">
        <v>2786</v>
      </c>
      <c r="D67" s="19">
        <f aca="true" t="shared" si="7" ref="D67:D98">B67*C67</f>
        <v>80390030</v>
      </c>
      <c r="E67" s="19">
        <f t="shared" si="4"/>
        <v>555823</v>
      </c>
      <c r="F67" s="19">
        <f t="shared" si="5"/>
        <v>11526314690</v>
      </c>
      <c r="G67" s="18">
        <f t="shared" si="1"/>
        <v>0.4817642694439918</v>
      </c>
      <c r="H67" s="18">
        <f t="shared" si="2"/>
        <v>0.3424162600320396</v>
      </c>
      <c r="I67">
        <f t="shared" si="3"/>
        <v>288084348.8480443</v>
      </c>
    </row>
    <row r="68" spans="1:9" ht="12.75">
      <c r="A68" t="s">
        <v>28</v>
      </c>
      <c r="B68" s="19">
        <v>28943</v>
      </c>
      <c r="C68" s="19">
        <v>353187</v>
      </c>
      <c r="D68" s="19">
        <f t="shared" si="7"/>
        <v>10222291341</v>
      </c>
      <c r="E68" s="19">
        <f t="shared" si="4"/>
        <v>909010</v>
      </c>
      <c r="F68" s="19">
        <f t="shared" si="5"/>
        <v>21748606031</v>
      </c>
      <c r="G68" s="18">
        <f aca="true" t="shared" si="8" ref="G68:G114">E68/1153724</f>
        <v>0.7878920781746761</v>
      </c>
      <c r="H68" s="18">
        <f aca="true" t="shared" si="9" ref="H68:H114">F68/33661703708</f>
        <v>0.6460934425559468</v>
      </c>
      <c r="I68">
        <f aca="true" t="shared" si="10" ref="I68:I114">(B68-$J$2)^2*C68</f>
        <v>19267333876.4566</v>
      </c>
    </row>
    <row r="69" spans="1:9" ht="12.75">
      <c r="A69" t="s">
        <v>2</v>
      </c>
      <c r="B69" s="19">
        <v>28951</v>
      </c>
      <c r="C69" s="19">
        <v>9724</v>
      </c>
      <c r="D69" s="19">
        <f t="shared" si="7"/>
        <v>281519524</v>
      </c>
      <c r="E69" s="19">
        <f aca="true" t="shared" si="11" ref="E69:E114">E68+C69</f>
        <v>918734</v>
      </c>
      <c r="F69" s="19">
        <f aca="true" t="shared" si="12" ref="F69:F114">F68+D69</f>
        <v>22030125555</v>
      </c>
      <c r="G69" s="18">
        <f t="shared" si="8"/>
        <v>0.7963204371236101</v>
      </c>
      <c r="H69" s="18">
        <f t="shared" si="9"/>
        <v>0.6544566414730918</v>
      </c>
      <c r="I69">
        <f t="shared" si="10"/>
        <v>494754565.8999028</v>
      </c>
    </row>
    <row r="70" spans="1:9" ht="12.75">
      <c r="A70" t="s">
        <v>101</v>
      </c>
      <c r="B70" s="19">
        <v>29802</v>
      </c>
      <c r="C70" s="19">
        <v>4050</v>
      </c>
      <c r="D70" s="19">
        <f t="shared" si="7"/>
        <v>120698100</v>
      </c>
      <c r="E70" s="19">
        <f t="shared" si="11"/>
        <v>922784</v>
      </c>
      <c r="F70" s="19">
        <f t="shared" si="12"/>
        <v>22150823655</v>
      </c>
      <c r="G70" s="18">
        <f t="shared" si="8"/>
        <v>0.7998308087549535</v>
      </c>
      <c r="H70" s="18">
        <f t="shared" si="9"/>
        <v>0.6580422621251836</v>
      </c>
      <c r="I70">
        <f t="shared" si="10"/>
        <v>1584232315.9872994</v>
      </c>
    </row>
    <row r="71" spans="1:9" ht="12.75">
      <c r="A71" t="s">
        <v>27</v>
      </c>
      <c r="B71" s="19">
        <v>30088</v>
      </c>
      <c r="C71" s="19">
        <v>4882</v>
      </c>
      <c r="D71" s="19">
        <f t="shared" si="7"/>
        <v>146889616</v>
      </c>
      <c r="E71" s="19">
        <f t="shared" si="11"/>
        <v>927666</v>
      </c>
      <c r="F71" s="19">
        <f t="shared" si="12"/>
        <v>22297713271</v>
      </c>
      <c r="G71" s="18">
        <f t="shared" si="8"/>
        <v>0.8040623233979703</v>
      </c>
      <c r="H71" s="18">
        <f t="shared" si="9"/>
        <v>0.6624059632994973</v>
      </c>
      <c r="I71">
        <f t="shared" si="10"/>
        <v>4055541256.1944795</v>
      </c>
    </row>
    <row r="72" spans="1:9" ht="12.75">
      <c r="A72" t="s">
        <v>89</v>
      </c>
      <c r="B72" s="19">
        <v>30098</v>
      </c>
      <c r="C72" s="19">
        <v>8435</v>
      </c>
      <c r="D72" s="19">
        <f t="shared" si="7"/>
        <v>253876630</v>
      </c>
      <c r="E72" s="19">
        <f t="shared" si="11"/>
        <v>936101</v>
      </c>
      <c r="F72" s="19">
        <f t="shared" si="12"/>
        <v>22551589901</v>
      </c>
      <c r="G72" s="18">
        <f t="shared" si="8"/>
        <v>0.811373430733867</v>
      </c>
      <c r="H72" s="18">
        <f t="shared" si="9"/>
        <v>0.6699479651007806</v>
      </c>
      <c r="I72">
        <f t="shared" si="10"/>
        <v>7161667350.801714</v>
      </c>
    </row>
    <row r="73" spans="1:9" ht="12.75">
      <c r="A73" t="s">
        <v>80</v>
      </c>
      <c r="B73" s="19">
        <v>30297</v>
      </c>
      <c r="C73" s="19">
        <v>1938</v>
      </c>
      <c r="D73" s="19">
        <f t="shared" si="7"/>
        <v>58715586</v>
      </c>
      <c r="E73" s="19">
        <f t="shared" si="11"/>
        <v>938039</v>
      </c>
      <c r="F73" s="19">
        <f t="shared" si="12"/>
        <v>22610305487</v>
      </c>
      <c r="G73" s="18">
        <f t="shared" si="8"/>
        <v>0.8130532085663469</v>
      </c>
      <c r="H73" s="18">
        <f t="shared" si="9"/>
        <v>0.6716922495407285</v>
      </c>
      <c r="I73">
        <f t="shared" si="10"/>
        <v>2432914335.5537624</v>
      </c>
    </row>
    <row r="74" spans="1:9" ht="12.75">
      <c r="A74" t="s">
        <v>11</v>
      </c>
      <c r="B74" s="19">
        <v>33034</v>
      </c>
      <c r="C74" s="19">
        <v>379</v>
      </c>
      <c r="D74" s="19">
        <f t="shared" si="7"/>
        <v>12519886</v>
      </c>
      <c r="E74" s="19">
        <f t="shared" si="11"/>
        <v>938418</v>
      </c>
      <c r="F74" s="19">
        <f t="shared" si="12"/>
        <v>22622825373</v>
      </c>
      <c r="G74" s="18">
        <f t="shared" si="8"/>
        <v>0.8133817100103664</v>
      </c>
      <c r="H74" s="18">
        <f t="shared" si="9"/>
        <v>0.6720641821710137</v>
      </c>
      <c r="I74">
        <f t="shared" si="10"/>
        <v>5639444921.7096405</v>
      </c>
    </row>
    <row r="75" spans="1:9" ht="12.75">
      <c r="A75" t="s">
        <v>44</v>
      </c>
      <c r="B75" s="19">
        <v>33229</v>
      </c>
      <c r="C75" s="19">
        <v>29254</v>
      </c>
      <c r="D75" s="19">
        <f t="shared" si="7"/>
        <v>972081166</v>
      </c>
      <c r="E75" s="19">
        <f t="shared" si="11"/>
        <v>967672</v>
      </c>
      <c r="F75" s="19">
        <f t="shared" si="12"/>
        <v>23594906539</v>
      </c>
      <c r="G75" s="18">
        <f t="shared" si="8"/>
        <v>0.838737861048223</v>
      </c>
      <c r="H75" s="18">
        <f t="shared" si="9"/>
        <v>0.700942137203604</v>
      </c>
      <c r="I75">
        <f t="shared" si="10"/>
        <v>480415811366.3107</v>
      </c>
    </row>
    <row r="76" spans="1:9" ht="12.75">
      <c r="A76" t="s">
        <v>85</v>
      </c>
      <c r="B76" s="19">
        <v>33273</v>
      </c>
      <c r="C76" s="19">
        <v>1466</v>
      </c>
      <c r="D76" s="19">
        <f t="shared" si="7"/>
        <v>48778218</v>
      </c>
      <c r="E76" s="19">
        <f t="shared" si="11"/>
        <v>969138</v>
      </c>
      <c r="F76" s="19">
        <f t="shared" si="12"/>
        <v>23643684757</v>
      </c>
      <c r="G76" s="18">
        <f t="shared" si="8"/>
        <v>0.8400085289029265</v>
      </c>
      <c r="H76" s="18">
        <f t="shared" si="9"/>
        <v>0.7023912087783266</v>
      </c>
      <c r="I76">
        <f t="shared" si="10"/>
        <v>24600618577.86958</v>
      </c>
    </row>
    <row r="77" spans="1:9" ht="12.75">
      <c r="A77" t="s">
        <v>105</v>
      </c>
      <c r="B77" s="19">
        <v>33992</v>
      </c>
      <c r="C77" s="19">
        <v>3041</v>
      </c>
      <c r="D77" s="19">
        <f t="shared" si="7"/>
        <v>103369672</v>
      </c>
      <c r="E77" s="19">
        <f t="shared" si="11"/>
        <v>972179</v>
      </c>
      <c r="F77" s="19">
        <f t="shared" si="12"/>
        <v>23747054429</v>
      </c>
      <c r="G77" s="18">
        <f t="shared" si="8"/>
        <v>0.8426443412809302</v>
      </c>
      <c r="H77" s="18">
        <f t="shared" si="9"/>
        <v>0.7054620477618994</v>
      </c>
      <c r="I77">
        <f t="shared" si="10"/>
        <v>70515956787.38527</v>
      </c>
    </row>
    <row r="78" spans="1:9" ht="12.75">
      <c r="A78" t="s">
        <v>35</v>
      </c>
      <c r="B78" s="19">
        <v>36579</v>
      </c>
      <c r="C78" s="19">
        <v>7252</v>
      </c>
      <c r="D78" s="19">
        <f t="shared" si="7"/>
        <v>265270908</v>
      </c>
      <c r="E78" s="19">
        <f t="shared" si="11"/>
        <v>979431</v>
      </c>
      <c r="F78" s="19">
        <f t="shared" si="12"/>
        <v>24012325337</v>
      </c>
      <c r="G78" s="18">
        <f t="shared" si="8"/>
        <v>0.8489300733971037</v>
      </c>
      <c r="H78" s="18">
        <f t="shared" si="9"/>
        <v>0.7133425433631055</v>
      </c>
      <c r="I78">
        <f t="shared" si="10"/>
        <v>397380870564.7623</v>
      </c>
    </row>
    <row r="79" spans="1:9" ht="12.75">
      <c r="A79" t="s">
        <v>14</v>
      </c>
      <c r="B79" s="19">
        <v>36955</v>
      </c>
      <c r="C79" s="19">
        <v>760</v>
      </c>
      <c r="D79" s="19">
        <f t="shared" si="7"/>
        <v>28085800</v>
      </c>
      <c r="E79" s="19">
        <f t="shared" si="11"/>
        <v>980191</v>
      </c>
      <c r="F79" s="19">
        <f t="shared" si="12"/>
        <v>24040411137</v>
      </c>
      <c r="G79" s="18">
        <f t="shared" si="8"/>
        <v>0.8495888098019977</v>
      </c>
      <c r="H79" s="18">
        <f t="shared" si="9"/>
        <v>0.7141768980423467</v>
      </c>
      <c r="I79">
        <f t="shared" si="10"/>
        <v>45983074391.43906</v>
      </c>
    </row>
    <row r="80" spans="1:9" ht="12.75">
      <c r="A80" t="s">
        <v>81</v>
      </c>
      <c r="B80" s="19">
        <v>36974</v>
      </c>
      <c r="C80" s="19">
        <v>16527</v>
      </c>
      <c r="D80" s="19">
        <f t="shared" si="7"/>
        <v>611069298</v>
      </c>
      <c r="E80" s="19">
        <f t="shared" si="11"/>
        <v>996718</v>
      </c>
      <c r="F80" s="19">
        <f t="shared" si="12"/>
        <v>24651480435</v>
      </c>
      <c r="G80" s="18">
        <f t="shared" si="8"/>
        <v>0.8639137263331611</v>
      </c>
      <c r="H80" s="18">
        <f t="shared" si="9"/>
        <v>0.7323301473044979</v>
      </c>
      <c r="I80">
        <f t="shared" si="10"/>
        <v>1004841381310.3173</v>
      </c>
    </row>
    <row r="81" spans="1:9" ht="12.75">
      <c r="A81" t="s">
        <v>70</v>
      </c>
      <c r="B81" s="19">
        <v>37753</v>
      </c>
      <c r="C81" s="19">
        <v>2501</v>
      </c>
      <c r="D81" s="19">
        <f t="shared" si="7"/>
        <v>94420253</v>
      </c>
      <c r="E81" s="19">
        <f t="shared" si="11"/>
        <v>999219</v>
      </c>
      <c r="F81" s="19">
        <f t="shared" si="12"/>
        <v>24745900688</v>
      </c>
      <c r="G81" s="18">
        <f t="shared" si="8"/>
        <v>0.8660814891603191</v>
      </c>
      <c r="H81" s="18">
        <f t="shared" si="9"/>
        <v>0.7351351227691698</v>
      </c>
      <c r="I81">
        <f t="shared" si="10"/>
        <v>183961632523.76093</v>
      </c>
    </row>
    <row r="82" spans="1:9" ht="12.75">
      <c r="A82" t="s">
        <v>40</v>
      </c>
      <c r="B82" s="19">
        <v>37814</v>
      </c>
      <c r="C82" s="19">
        <v>9667</v>
      </c>
      <c r="D82" s="19">
        <f t="shared" si="7"/>
        <v>365547938</v>
      </c>
      <c r="E82" s="19">
        <f t="shared" si="11"/>
        <v>1008886</v>
      </c>
      <c r="F82" s="19">
        <f t="shared" si="12"/>
        <v>25111448626</v>
      </c>
      <c r="G82" s="18">
        <f t="shared" si="8"/>
        <v>0.8744604428788861</v>
      </c>
      <c r="H82" s="18">
        <f t="shared" si="9"/>
        <v>0.745994583156884</v>
      </c>
      <c r="I82">
        <f t="shared" si="10"/>
        <v>721209212195.1598</v>
      </c>
    </row>
    <row r="83" spans="1:9" ht="12.75">
      <c r="A83" t="s">
        <v>36</v>
      </c>
      <c r="B83" s="19">
        <v>39237</v>
      </c>
      <c r="C83" s="19">
        <v>24294</v>
      </c>
      <c r="D83" s="19">
        <f t="shared" si="7"/>
        <v>953223678</v>
      </c>
      <c r="E83" s="19">
        <f t="shared" si="11"/>
        <v>1033180</v>
      </c>
      <c r="F83" s="19">
        <f t="shared" si="12"/>
        <v>26064672304</v>
      </c>
      <c r="G83" s="18">
        <f t="shared" si="8"/>
        <v>0.8955174721163814</v>
      </c>
      <c r="H83" s="18">
        <f t="shared" si="9"/>
        <v>0.7743123322009843</v>
      </c>
      <c r="I83">
        <f t="shared" si="10"/>
        <v>2458852706784.3857</v>
      </c>
    </row>
    <row r="84" spans="1:9" ht="12.75">
      <c r="A84" t="s">
        <v>63</v>
      </c>
      <c r="B84" s="19">
        <v>39939</v>
      </c>
      <c r="C84" s="19">
        <v>272</v>
      </c>
      <c r="D84" s="19">
        <f t="shared" si="7"/>
        <v>10863408</v>
      </c>
      <c r="E84" s="19">
        <f t="shared" si="11"/>
        <v>1033452</v>
      </c>
      <c r="F84" s="19">
        <f t="shared" si="12"/>
        <v>26075535712</v>
      </c>
      <c r="G84" s="18">
        <f t="shared" si="8"/>
        <v>0.8957532304086593</v>
      </c>
      <c r="H84" s="18">
        <f t="shared" si="9"/>
        <v>0.7746350552602279</v>
      </c>
      <c r="I84">
        <f t="shared" si="10"/>
        <v>31505759757.34709</v>
      </c>
    </row>
    <row r="85" spans="1:9" ht="12.75">
      <c r="A85" t="s">
        <v>83</v>
      </c>
      <c r="B85" s="19">
        <v>41830</v>
      </c>
      <c r="C85" s="19">
        <v>308</v>
      </c>
      <c r="D85" s="19">
        <f t="shared" si="7"/>
        <v>12883640</v>
      </c>
      <c r="E85" s="19">
        <f t="shared" si="11"/>
        <v>1033760</v>
      </c>
      <c r="F85" s="19">
        <f t="shared" si="12"/>
        <v>26088419352</v>
      </c>
      <c r="G85" s="18">
        <f t="shared" si="8"/>
        <v>0.8960201920043268</v>
      </c>
      <c r="H85" s="18">
        <f t="shared" si="9"/>
        <v>0.7750177940577576</v>
      </c>
      <c r="I85">
        <f t="shared" si="10"/>
        <v>49313697623.502884</v>
      </c>
    </row>
    <row r="86" spans="1:9" ht="12.75">
      <c r="A86" t="s">
        <v>5</v>
      </c>
      <c r="B86" s="19">
        <v>43414</v>
      </c>
      <c r="C86" s="19">
        <v>17969</v>
      </c>
      <c r="D86" s="19">
        <f t="shared" si="7"/>
        <v>780106166</v>
      </c>
      <c r="E86" s="19">
        <f t="shared" si="11"/>
        <v>1051729</v>
      </c>
      <c r="F86" s="19">
        <f t="shared" si="12"/>
        <v>26868525518</v>
      </c>
      <c r="G86" s="18">
        <f t="shared" si="8"/>
        <v>0.911594974187934</v>
      </c>
      <c r="H86" s="18">
        <f t="shared" si="9"/>
        <v>0.7981926806519439</v>
      </c>
      <c r="I86">
        <f t="shared" si="10"/>
        <v>3642397964935.2505</v>
      </c>
    </row>
    <row r="87" spans="1:9" ht="12.75">
      <c r="A87" t="s">
        <v>68</v>
      </c>
      <c r="B87" s="19">
        <v>43591</v>
      </c>
      <c r="C87" s="19">
        <v>3226</v>
      </c>
      <c r="D87" s="19">
        <f t="shared" si="7"/>
        <v>140624566</v>
      </c>
      <c r="E87" s="19">
        <f t="shared" si="11"/>
        <v>1054955</v>
      </c>
      <c r="F87" s="19">
        <f t="shared" si="12"/>
        <v>27009150084</v>
      </c>
      <c r="G87" s="18">
        <f t="shared" si="8"/>
        <v>0.9143911368750238</v>
      </c>
      <c r="H87" s="18">
        <f t="shared" si="9"/>
        <v>0.8023702637956807</v>
      </c>
      <c r="I87">
        <f t="shared" si="10"/>
        <v>670285136069.5665</v>
      </c>
    </row>
    <row r="88" spans="1:9" ht="12.75">
      <c r="A88" t="s">
        <v>66</v>
      </c>
      <c r="B88" s="19">
        <v>44509</v>
      </c>
      <c r="C88" s="19">
        <v>30262</v>
      </c>
      <c r="D88" s="19">
        <f t="shared" si="7"/>
        <v>1346931358</v>
      </c>
      <c r="E88" s="19">
        <f t="shared" si="11"/>
        <v>1085217</v>
      </c>
      <c r="F88" s="19">
        <f t="shared" si="12"/>
        <v>28356081442</v>
      </c>
      <c r="G88" s="18">
        <f t="shared" si="8"/>
        <v>0.9406209804077925</v>
      </c>
      <c r="H88" s="18">
        <f t="shared" si="9"/>
        <v>0.8423840245275799</v>
      </c>
      <c r="I88">
        <f t="shared" si="10"/>
        <v>7114098438574.733</v>
      </c>
    </row>
    <row r="89" spans="1:9" ht="12.75">
      <c r="A89" t="s">
        <v>102</v>
      </c>
      <c r="B89" s="19">
        <v>45530</v>
      </c>
      <c r="C89" s="19">
        <v>3422</v>
      </c>
      <c r="D89" s="19">
        <f t="shared" si="7"/>
        <v>155803660</v>
      </c>
      <c r="E89" s="19">
        <f t="shared" si="11"/>
        <v>1088639</v>
      </c>
      <c r="F89" s="19">
        <f t="shared" si="12"/>
        <v>28511885102</v>
      </c>
      <c r="G89" s="18">
        <f t="shared" si="8"/>
        <v>0.9435870277466708</v>
      </c>
      <c r="H89" s="18">
        <f t="shared" si="9"/>
        <v>0.8470125383233024</v>
      </c>
      <c r="I89">
        <f t="shared" si="10"/>
        <v>915161968107.4156</v>
      </c>
    </row>
    <row r="90" spans="1:9" ht="12.75">
      <c r="A90" t="s">
        <v>104</v>
      </c>
      <c r="B90" s="19">
        <v>46651</v>
      </c>
      <c r="C90" s="19">
        <v>12317</v>
      </c>
      <c r="D90" s="19">
        <f t="shared" si="7"/>
        <v>574600367</v>
      </c>
      <c r="E90" s="19">
        <f t="shared" si="11"/>
        <v>1100956</v>
      </c>
      <c r="F90" s="19">
        <f t="shared" si="12"/>
        <v>29086485469</v>
      </c>
      <c r="G90" s="18">
        <f t="shared" si="8"/>
        <v>0.954262891298092</v>
      </c>
      <c r="H90" s="18">
        <f t="shared" si="9"/>
        <v>0.8640823923028988</v>
      </c>
      <c r="I90">
        <f t="shared" si="10"/>
        <v>3761068195922.5054</v>
      </c>
    </row>
    <row r="91" spans="1:9" ht="12.75">
      <c r="A91" t="s">
        <v>6</v>
      </c>
      <c r="B91" s="19">
        <v>47109</v>
      </c>
      <c r="C91" s="19">
        <v>414</v>
      </c>
      <c r="D91" s="19">
        <f t="shared" si="7"/>
        <v>19503126</v>
      </c>
      <c r="E91" s="19">
        <f t="shared" si="11"/>
        <v>1101370</v>
      </c>
      <c r="F91" s="19">
        <f t="shared" si="12"/>
        <v>29105988595</v>
      </c>
      <c r="G91" s="18">
        <f t="shared" si="8"/>
        <v>0.9546217292870739</v>
      </c>
      <c r="H91" s="18">
        <f t="shared" si="9"/>
        <v>0.8646617784851663</v>
      </c>
      <c r="I91">
        <f t="shared" si="10"/>
        <v>133130895628.90996</v>
      </c>
    </row>
    <row r="92" spans="1:9" ht="12.75">
      <c r="A92" t="s">
        <v>98</v>
      </c>
      <c r="B92" s="19">
        <v>47260</v>
      </c>
      <c r="C92" s="19">
        <v>352</v>
      </c>
      <c r="D92" s="19">
        <f t="shared" si="7"/>
        <v>16635520</v>
      </c>
      <c r="E92" s="19">
        <f t="shared" si="11"/>
        <v>1101722</v>
      </c>
      <c r="F92" s="19">
        <f t="shared" si="12"/>
        <v>29122624115</v>
      </c>
      <c r="G92" s="18">
        <f t="shared" si="8"/>
        <v>0.9549268282535511</v>
      </c>
      <c r="H92" s="18">
        <f t="shared" si="9"/>
        <v>0.8651559756934927</v>
      </c>
      <c r="I92">
        <f t="shared" si="10"/>
        <v>115107733988.36523</v>
      </c>
    </row>
    <row r="93" spans="1:9" ht="12.75">
      <c r="A93" t="s">
        <v>16</v>
      </c>
      <c r="B93" s="19">
        <v>48825</v>
      </c>
      <c r="C93" s="19">
        <v>1433</v>
      </c>
      <c r="D93" s="19">
        <f t="shared" si="7"/>
        <v>69966225</v>
      </c>
      <c r="E93" s="19">
        <f t="shared" si="11"/>
        <v>1103155</v>
      </c>
      <c r="F93" s="19">
        <f t="shared" si="12"/>
        <v>29192590340</v>
      </c>
      <c r="G93" s="18">
        <f t="shared" si="8"/>
        <v>0.9561688930801474</v>
      </c>
      <c r="H93" s="18">
        <f t="shared" si="9"/>
        <v>0.8672344867993751</v>
      </c>
      <c r="I93">
        <f t="shared" si="10"/>
        <v>553225389076.1865</v>
      </c>
    </row>
    <row r="94" spans="1:9" ht="12.75">
      <c r="A94" t="s">
        <v>75</v>
      </c>
      <c r="B94" s="19">
        <v>49801</v>
      </c>
      <c r="C94" s="19">
        <v>519</v>
      </c>
      <c r="D94" s="19">
        <f t="shared" si="7"/>
        <v>25846719</v>
      </c>
      <c r="E94" s="19">
        <f t="shared" si="11"/>
        <v>1103674</v>
      </c>
      <c r="F94" s="19">
        <f t="shared" si="12"/>
        <v>29218437059</v>
      </c>
      <c r="G94" s="18">
        <f t="shared" si="8"/>
        <v>0.9566187407040159</v>
      </c>
      <c r="H94" s="18">
        <f t="shared" si="9"/>
        <v>0.8680023243165789</v>
      </c>
      <c r="I94">
        <f t="shared" si="10"/>
        <v>220765630619.08755</v>
      </c>
    </row>
    <row r="95" spans="1:9" ht="12.75">
      <c r="A95" t="s">
        <v>57</v>
      </c>
      <c r="B95" s="19">
        <v>54603</v>
      </c>
      <c r="C95" s="19">
        <v>4239</v>
      </c>
      <c r="D95" s="19">
        <f t="shared" si="7"/>
        <v>231462117</v>
      </c>
      <c r="E95" s="19">
        <f t="shared" si="11"/>
        <v>1107913</v>
      </c>
      <c r="F95" s="19">
        <f t="shared" si="12"/>
        <v>29449899176</v>
      </c>
      <c r="G95" s="18">
        <f t="shared" si="8"/>
        <v>0.9602929296781553</v>
      </c>
      <c r="H95" s="18">
        <f t="shared" si="9"/>
        <v>0.8748784503441807</v>
      </c>
      <c r="I95">
        <f t="shared" si="10"/>
        <v>2740528666543.0034</v>
      </c>
    </row>
    <row r="96" spans="1:9" ht="12.75">
      <c r="A96" t="s">
        <v>108</v>
      </c>
      <c r="B96" s="19">
        <v>55945</v>
      </c>
      <c r="C96" s="19">
        <v>1709</v>
      </c>
      <c r="D96" s="19">
        <f t="shared" si="7"/>
        <v>95610005</v>
      </c>
      <c r="E96" s="19">
        <f t="shared" si="11"/>
        <v>1109622</v>
      </c>
      <c r="F96" s="19">
        <f t="shared" si="12"/>
        <v>29545509181</v>
      </c>
      <c r="G96" s="18">
        <f t="shared" si="8"/>
        <v>0.9617742198307394</v>
      </c>
      <c r="H96" s="18">
        <f t="shared" si="9"/>
        <v>0.8777187701874475</v>
      </c>
      <c r="I96">
        <f t="shared" si="10"/>
        <v>1224582398909.0198</v>
      </c>
    </row>
    <row r="97" spans="1:9" ht="12.75">
      <c r="A97" t="s">
        <v>84</v>
      </c>
      <c r="B97" s="19">
        <v>56735</v>
      </c>
      <c r="C97" s="19">
        <v>7331</v>
      </c>
      <c r="D97" s="19">
        <f t="shared" si="7"/>
        <v>415924285</v>
      </c>
      <c r="E97" s="19">
        <f t="shared" si="11"/>
        <v>1116953</v>
      </c>
      <c r="F97" s="19">
        <f t="shared" si="12"/>
        <v>29961433466</v>
      </c>
      <c r="G97" s="18">
        <f t="shared" si="8"/>
        <v>0.9681284258626847</v>
      </c>
      <c r="H97" s="18">
        <f t="shared" si="9"/>
        <v>0.8900747783267845</v>
      </c>
      <c r="I97">
        <f t="shared" si="10"/>
        <v>5567654916393.186</v>
      </c>
    </row>
    <row r="98" spans="1:9" ht="12.75">
      <c r="A98" t="s">
        <v>26</v>
      </c>
      <c r="B98" s="19">
        <v>58793</v>
      </c>
      <c r="C98" s="19">
        <v>1284</v>
      </c>
      <c r="D98" s="19">
        <f t="shared" si="7"/>
        <v>75490212</v>
      </c>
      <c r="E98" s="19">
        <f t="shared" si="11"/>
        <v>1118237</v>
      </c>
      <c r="F98" s="19">
        <f t="shared" si="12"/>
        <v>30036923678</v>
      </c>
      <c r="G98" s="18">
        <f t="shared" si="8"/>
        <v>0.9692413436835846</v>
      </c>
      <c r="H98" s="18">
        <f t="shared" si="9"/>
        <v>0.8923173924456314</v>
      </c>
      <c r="I98">
        <f t="shared" si="10"/>
        <v>1126239028846.0344</v>
      </c>
    </row>
    <row r="99" spans="1:9" ht="12.75">
      <c r="A99" t="s">
        <v>1</v>
      </c>
      <c r="B99" s="19">
        <v>59035</v>
      </c>
      <c r="C99" s="19">
        <v>7310</v>
      </c>
      <c r="D99" s="19">
        <f aca="true" t="shared" si="13" ref="D99:D114">B99*C99</f>
        <v>431545850</v>
      </c>
      <c r="E99" s="19">
        <f t="shared" si="11"/>
        <v>1125547</v>
      </c>
      <c r="F99" s="19">
        <f t="shared" si="12"/>
        <v>30468469528</v>
      </c>
      <c r="G99" s="18">
        <f t="shared" si="8"/>
        <v>0.9755773477885525</v>
      </c>
      <c r="H99" s="18">
        <f t="shared" si="9"/>
        <v>0.9051374758776366</v>
      </c>
      <c r="I99">
        <f t="shared" si="10"/>
        <v>6517055925471.015</v>
      </c>
    </row>
    <row r="100" spans="1:9" ht="12.75">
      <c r="A100" t="s">
        <v>59</v>
      </c>
      <c r="B100" s="19">
        <v>60161</v>
      </c>
      <c r="C100" s="19">
        <v>3812</v>
      </c>
      <c r="D100" s="19">
        <f t="shared" si="13"/>
        <v>229333732</v>
      </c>
      <c r="E100" s="19">
        <f t="shared" si="11"/>
        <v>1129359</v>
      </c>
      <c r="F100" s="19">
        <f t="shared" si="12"/>
        <v>30697803260</v>
      </c>
      <c r="G100" s="18">
        <f t="shared" si="8"/>
        <v>0.9788814309141528</v>
      </c>
      <c r="H100" s="18">
        <f t="shared" si="9"/>
        <v>0.9119503732279717</v>
      </c>
      <c r="I100">
        <f t="shared" si="10"/>
        <v>3659654141139.9434</v>
      </c>
    </row>
    <row r="101" spans="1:9" ht="12.75">
      <c r="A101" t="s">
        <v>10</v>
      </c>
      <c r="B101" s="19">
        <v>60439</v>
      </c>
      <c r="C101" s="19">
        <v>920</v>
      </c>
      <c r="D101" s="19">
        <f t="shared" si="13"/>
        <v>55603880</v>
      </c>
      <c r="E101" s="19">
        <f t="shared" si="11"/>
        <v>1130279</v>
      </c>
      <c r="F101" s="19">
        <f t="shared" si="12"/>
        <v>30753407140</v>
      </c>
      <c r="G101" s="18">
        <f t="shared" si="8"/>
        <v>0.9796788486674456</v>
      </c>
      <c r="H101" s="18">
        <f t="shared" si="9"/>
        <v>0.9136022171299423</v>
      </c>
      <c r="I101">
        <f t="shared" si="10"/>
        <v>899152633322.749</v>
      </c>
    </row>
    <row r="102" spans="1:9" ht="12.75">
      <c r="A102" t="s">
        <v>88</v>
      </c>
      <c r="B102" s="19">
        <v>63882</v>
      </c>
      <c r="C102" s="19">
        <v>2405</v>
      </c>
      <c r="D102" s="19">
        <f t="shared" si="13"/>
        <v>153636210</v>
      </c>
      <c r="E102" s="19">
        <f t="shared" si="11"/>
        <v>1132684</v>
      </c>
      <c r="F102" s="19">
        <f t="shared" si="12"/>
        <v>30907043350</v>
      </c>
      <c r="G102" s="18">
        <f t="shared" si="8"/>
        <v>0.9817634026855643</v>
      </c>
      <c r="H102" s="18">
        <f t="shared" si="9"/>
        <v>0.9181663417307862</v>
      </c>
      <c r="I102">
        <f t="shared" si="10"/>
        <v>2896743598378.513</v>
      </c>
    </row>
    <row r="103" spans="1:9" ht="12.75">
      <c r="A103" t="s">
        <v>23</v>
      </c>
      <c r="B103" s="19">
        <v>64504</v>
      </c>
      <c r="C103" s="19">
        <v>966</v>
      </c>
      <c r="D103" s="19">
        <f t="shared" si="13"/>
        <v>62310864</v>
      </c>
      <c r="E103" s="19">
        <f t="shared" si="11"/>
        <v>1133650</v>
      </c>
      <c r="F103" s="19">
        <f t="shared" si="12"/>
        <v>30969354214</v>
      </c>
      <c r="G103" s="18">
        <f t="shared" si="8"/>
        <v>0.9826006913265217</v>
      </c>
      <c r="H103" s="18">
        <f t="shared" si="9"/>
        <v>0.9200174323511695</v>
      </c>
      <c r="I103">
        <f t="shared" si="10"/>
        <v>1205594697679.5173</v>
      </c>
    </row>
    <row r="104" spans="1:9" ht="12.75">
      <c r="A104" t="s">
        <v>95</v>
      </c>
      <c r="B104" s="19">
        <v>65096</v>
      </c>
      <c r="C104" s="19">
        <v>4515</v>
      </c>
      <c r="D104" s="19">
        <f t="shared" si="13"/>
        <v>293908440</v>
      </c>
      <c r="E104" s="19">
        <f t="shared" si="11"/>
        <v>1138165</v>
      </c>
      <c r="F104" s="19">
        <f t="shared" si="12"/>
        <v>31263262654</v>
      </c>
      <c r="G104" s="18">
        <f t="shared" si="8"/>
        <v>0.986514105626649</v>
      </c>
      <c r="H104" s="18">
        <f t="shared" si="9"/>
        <v>0.9287486731270232</v>
      </c>
      <c r="I104">
        <f t="shared" si="10"/>
        <v>5825279114526.007</v>
      </c>
    </row>
    <row r="105" spans="1:9" ht="12.75">
      <c r="A105" t="s">
        <v>7</v>
      </c>
      <c r="B105" s="19">
        <v>77805</v>
      </c>
      <c r="C105" s="19">
        <v>112</v>
      </c>
      <c r="D105" s="19">
        <f t="shared" si="13"/>
        <v>8714160</v>
      </c>
      <c r="E105" s="19">
        <f t="shared" si="11"/>
        <v>1138277</v>
      </c>
      <c r="F105" s="19">
        <f t="shared" si="12"/>
        <v>31271976814</v>
      </c>
      <c r="G105" s="18">
        <f t="shared" si="8"/>
        <v>0.9866111825705282</v>
      </c>
      <c r="H105" s="18">
        <f t="shared" si="9"/>
        <v>0.9290075477245657</v>
      </c>
      <c r="I105">
        <f t="shared" si="10"/>
        <v>264849161282.2778</v>
      </c>
    </row>
    <row r="106" spans="1:9" ht="12.75">
      <c r="A106" t="s">
        <v>72</v>
      </c>
      <c r="B106" s="19">
        <v>93896</v>
      </c>
      <c r="C106" s="19">
        <v>1182</v>
      </c>
      <c r="D106" s="19">
        <f t="shared" si="13"/>
        <v>110985072</v>
      </c>
      <c r="E106" s="19">
        <f t="shared" si="11"/>
        <v>1139459</v>
      </c>
      <c r="F106" s="19">
        <f t="shared" si="12"/>
        <v>31382961886</v>
      </c>
      <c r="G106" s="18">
        <f t="shared" si="8"/>
        <v>0.9876356910318239</v>
      </c>
      <c r="H106" s="18">
        <f t="shared" si="9"/>
        <v>0.9323046200582403</v>
      </c>
      <c r="I106">
        <f t="shared" si="10"/>
        <v>4950931368247.257</v>
      </c>
    </row>
    <row r="107" spans="1:9" ht="12.75">
      <c r="A107" t="s">
        <v>52</v>
      </c>
      <c r="B107" s="19">
        <v>96308</v>
      </c>
      <c r="C107" s="19">
        <v>201</v>
      </c>
      <c r="D107" s="19">
        <f t="shared" si="13"/>
        <v>19357908</v>
      </c>
      <c r="E107" s="19">
        <f t="shared" si="11"/>
        <v>1139660</v>
      </c>
      <c r="F107" s="19">
        <f t="shared" si="12"/>
        <v>31402319794</v>
      </c>
      <c r="G107" s="18">
        <f t="shared" si="8"/>
        <v>0.9878099094757499</v>
      </c>
      <c r="H107" s="18">
        <f t="shared" si="9"/>
        <v>0.9328796921986144</v>
      </c>
      <c r="I107">
        <f t="shared" si="10"/>
        <v>905832532540.2483</v>
      </c>
    </row>
    <row r="108" spans="1:9" ht="12.75">
      <c r="A108" t="s">
        <v>30</v>
      </c>
      <c r="B108" s="19">
        <v>96723</v>
      </c>
      <c r="C108" s="19">
        <v>5372</v>
      </c>
      <c r="D108" s="19">
        <f t="shared" si="13"/>
        <v>519595956</v>
      </c>
      <c r="E108" s="19">
        <f t="shared" si="11"/>
        <v>1145032</v>
      </c>
      <c r="F108" s="19">
        <f t="shared" si="12"/>
        <v>31921915750</v>
      </c>
      <c r="G108" s="18">
        <f t="shared" si="8"/>
        <v>0.9924661357482378</v>
      </c>
      <c r="H108" s="18">
        <f t="shared" si="9"/>
        <v>0.9483155109113944</v>
      </c>
      <c r="I108">
        <f t="shared" si="10"/>
        <v>24509861903413.816</v>
      </c>
    </row>
    <row r="109" spans="1:9" ht="12.75">
      <c r="A109" t="s">
        <v>41</v>
      </c>
      <c r="B109" s="19">
        <v>98390</v>
      </c>
      <c r="C109" s="19">
        <v>821</v>
      </c>
      <c r="D109" s="19">
        <f t="shared" si="13"/>
        <v>80778190</v>
      </c>
      <c r="E109" s="19">
        <f t="shared" si="11"/>
        <v>1145853</v>
      </c>
      <c r="F109" s="19">
        <f t="shared" si="12"/>
        <v>32002693940</v>
      </c>
      <c r="G109" s="18">
        <f t="shared" si="8"/>
        <v>0.993177744417209</v>
      </c>
      <c r="H109" s="18">
        <f t="shared" si="9"/>
        <v>0.9507152168413353</v>
      </c>
      <c r="I109">
        <f t="shared" si="10"/>
        <v>3933000116522.2964</v>
      </c>
    </row>
    <row r="110" spans="1:9" ht="12.75">
      <c r="A110" t="s">
        <v>60</v>
      </c>
      <c r="B110" s="19">
        <v>119409</v>
      </c>
      <c r="C110" s="19">
        <v>270</v>
      </c>
      <c r="D110" s="19">
        <f t="shared" si="13"/>
        <v>32240430</v>
      </c>
      <c r="E110" s="19">
        <f t="shared" si="11"/>
        <v>1146123</v>
      </c>
      <c r="F110" s="19">
        <f t="shared" si="12"/>
        <v>32034934370</v>
      </c>
      <c r="G110" s="18">
        <f t="shared" si="8"/>
        <v>0.9934117691926319</v>
      </c>
      <c r="H110" s="18">
        <f t="shared" si="9"/>
        <v>0.9516729945664223</v>
      </c>
      <c r="I110">
        <f t="shared" si="10"/>
        <v>2198310909870.127</v>
      </c>
    </row>
    <row r="111" spans="1:9" ht="12.75">
      <c r="A111" t="s">
        <v>3</v>
      </c>
      <c r="B111" s="19">
        <v>153246</v>
      </c>
      <c r="C111" s="19">
        <v>450</v>
      </c>
      <c r="D111" s="19">
        <f t="shared" si="13"/>
        <v>68960700</v>
      </c>
      <c r="E111" s="19">
        <f t="shared" si="11"/>
        <v>1146573</v>
      </c>
      <c r="F111" s="19">
        <f t="shared" si="12"/>
        <v>32103895070</v>
      </c>
      <c r="G111" s="18">
        <f t="shared" si="8"/>
        <v>0.9938018104850034</v>
      </c>
      <c r="H111" s="18">
        <f t="shared" si="9"/>
        <v>0.9537216341896037</v>
      </c>
      <c r="I111">
        <f t="shared" si="10"/>
        <v>6926951073937.163</v>
      </c>
    </row>
    <row r="112" spans="1:9" ht="12.75">
      <c r="A112" t="s">
        <v>71</v>
      </c>
      <c r="B112" s="19">
        <v>167514</v>
      </c>
      <c r="C112" s="19">
        <v>2521</v>
      </c>
      <c r="D112" s="19">
        <f t="shared" si="13"/>
        <v>422302794</v>
      </c>
      <c r="E112" s="19">
        <f t="shared" si="11"/>
        <v>1149094</v>
      </c>
      <c r="F112" s="19">
        <f t="shared" si="12"/>
        <v>32526197864</v>
      </c>
      <c r="G112" s="18">
        <f t="shared" si="8"/>
        <v>0.9959869084807111</v>
      </c>
      <c r="H112" s="18">
        <f t="shared" si="9"/>
        <v>0.9662671309256954</v>
      </c>
      <c r="I112">
        <f t="shared" si="10"/>
        <v>48244996710392.766</v>
      </c>
    </row>
    <row r="113" spans="1:9" ht="12.75">
      <c r="A113" t="s">
        <v>111</v>
      </c>
      <c r="B113" s="19">
        <v>175310</v>
      </c>
      <c r="C113" s="19">
        <v>1398</v>
      </c>
      <c r="D113" s="19">
        <f t="shared" si="13"/>
        <v>245083380</v>
      </c>
      <c r="E113" s="113">
        <f t="shared" si="11"/>
        <v>1150492</v>
      </c>
      <c r="F113" s="113">
        <f t="shared" si="12"/>
        <v>32771281244</v>
      </c>
      <c r="G113" s="18">
        <f t="shared" si="8"/>
        <v>0.9971986367623452</v>
      </c>
      <c r="H113" s="18">
        <f t="shared" si="9"/>
        <v>0.9735479085751568</v>
      </c>
      <c r="I113">
        <f t="shared" si="10"/>
        <v>29854263040946.71</v>
      </c>
    </row>
    <row r="114" spans="1:9" ht="12.75">
      <c r="A114" t="s">
        <v>107</v>
      </c>
      <c r="B114" s="19">
        <v>275502</v>
      </c>
      <c r="C114" s="19">
        <v>3232</v>
      </c>
      <c r="D114" s="117">
        <f t="shared" si="13"/>
        <v>890422464</v>
      </c>
      <c r="E114" s="115">
        <f t="shared" si="11"/>
        <v>1153724</v>
      </c>
      <c r="F114" s="115">
        <f t="shared" si="12"/>
        <v>33661703708</v>
      </c>
      <c r="G114" s="116">
        <f t="shared" si="8"/>
        <v>1</v>
      </c>
      <c r="H114" s="18">
        <f t="shared" si="9"/>
        <v>1</v>
      </c>
      <c r="I114">
        <f t="shared" si="10"/>
        <v>196105542213741.94</v>
      </c>
    </row>
    <row r="115" spans="2:9" ht="12.75">
      <c r="B115" s="31">
        <f>SUM(B3:B114)</f>
        <v>4219024</v>
      </c>
      <c r="C115" s="118">
        <f>SUM(C3:C114)</f>
        <v>1153724</v>
      </c>
      <c r="D115" s="119">
        <f>SUM(D3:D114)</f>
        <v>33661703708</v>
      </c>
      <c r="I115">
        <f>SUM(I3:I114)</f>
        <v>420548912550042.4</v>
      </c>
    </row>
    <row r="116" ht="12.75">
      <c r="I116">
        <f>I115/E114</f>
        <v>364514314.12542546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zoomScalePageLayoutView="0" workbookViewId="0" topLeftCell="E1">
      <selection activeCell="I9" sqref="I9:K17"/>
    </sheetView>
  </sheetViews>
  <sheetFormatPr defaultColWidth="11.421875" defaultRowHeight="12.75"/>
  <cols>
    <col min="1" max="1" width="34.57421875" style="0" bestFit="1" customWidth="1"/>
    <col min="2" max="2" width="17.28125" style="1" customWidth="1"/>
    <col min="3" max="3" width="17.28125" style="0" bestFit="1" customWidth="1"/>
    <col min="5" max="5" width="24.57421875" style="1" bestFit="1" customWidth="1"/>
    <col min="6" max="7" width="14.7109375" style="1" customWidth="1"/>
    <col min="9" max="9" width="23.57421875" style="0" bestFit="1" customWidth="1"/>
    <col min="10" max="11" width="21.7109375" style="0" bestFit="1" customWidth="1"/>
    <col min="12" max="12" width="15.28125" style="0" bestFit="1" customWidth="1"/>
  </cols>
  <sheetData>
    <row r="1" ht="12.75"/>
    <row r="2" spans="1:6" ht="15.75">
      <c r="A2" s="8"/>
      <c r="B2"/>
      <c r="E2"/>
      <c r="F2" s="25"/>
    </row>
    <row r="3" spans="2:6" ht="15.75">
      <c r="B3"/>
      <c r="E3"/>
      <c r="F3" s="26"/>
    </row>
    <row r="4" spans="2:6" ht="12.75">
      <c r="B4" s="6"/>
      <c r="E4" s="6"/>
      <c r="F4" s="6"/>
    </row>
    <row r="5" spans="2:6" ht="13.5" thickBot="1">
      <c r="B5">
        <v>1996</v>
      </c>
      <c r="C5">
        <v>2010</v>
      </c>
      <c r="E5"/>
      <c r="F5" s="27"/>
    </row>
    <row r="6" spans="1:7" ht="12.75">
      <c r="A6" s="34" t="s">
        <v>140</v>
      </c>
      <c r="B6" s="34" t="s">
        <v>141</v>
      </c>
      <c r="C6" s="34" t="s">
        <v>141</v>
      </c>
      <c r="E6" s="7"/>
      <c r="F6" s="7"/>
      <c r="G6" s="2"/>
    </row>
    <row r="7" spans="1:7" ht="12.75">
      <c r="A7" s="35" t="s">
        <v>1</v>
      </c>
      <c r="B7" s="37">
        <v>6897</v>
      </c>
      <c r="C7" s="37">
        <v>7310</v>
      </c>
      <c r="E7" s="8"/>
      <c r="F7" s="17" t="s">
        <v>139</v>
      </c>
      <c r="G7" s="17" t="s">
        <v>138</v>
      </c>
    </row>
    <row r="8" spans="1:7" ht="15">
      <c r="A8" s="35" t="s">
        <v>2</v>
      </c>
      <c r="B8" s="37">
        <v>8417</v>
      </c>
      <c r="C8" s="37">
        <v>9724</v>
      </c>
      <c r="E8" s="11" t="s">
        <v>113</v>
      </c>
      <c r="F8" s="50">
        <f>AVERAGE(F9:F22)</f>
        <v>1509.142857142857</v>
      </c>
      <c r="G8" s="50">
        <f>AVERAGE(G9:G22)</f>
        <v>1665.857142857143</v>
      </c>
    </row>
    <row r="9" spans="1:11" ht="12.75">
      <c r="A9" s="35" t="s">
        <v>3</v>
      </c>
      <c r="B9" s="37">
        <v>388</v>
      </c>
      <c r="C9" s="37">
        <v>450</v>
      </c>
      <c r="E9" s="46" t="s">
        <v>7</v>
      </c>
      <c r="F9" s="38">
        <v>110</v>
      </c>
      <c r="G9" s="38">
        <v>112</v>
      </c>
      <c r="J9" s="29" t="s">
        <v>139</v>
      </c>
      <c r="K9" s="29" t="s">
        <v>138</v>
      </c>
    </row>
    <row r="10" spans="1:11" ht="15">
      <c r="A10" s="35" t="s">
        <v>4</v>
      </c>
      <c r="B10" s="37">
        <v>2894</v>
      </c>
      <c r="C10" s="37">
        <v>2828</v>
      </c>
      <c r="E10" s="46" t="s">
        <v>8</v>
      </c>
      <c r="F10" s="37">
        <v>285</v>
      </c>
      <c r="G10" s="37">
        <v>325</v>
      </c>
      <c r="I10" s="40" t="s">
        <v>183</v>
      </c>
      <c r="J10" s="41">
        <v>21128</v>
      </c>
      <c r="K10" s="41">
        <v>23322</v>
      </c>
    </row>
    <row r="11" spans="1:11" ht="15">
      <c r="A11" s="35" t="s">
        <v>5</v>
      </c>
      <c r="B11" s="37">
        <v>16060</v>
      </c>
      <c r="C11" s="37">
        <v>17969</v>
      </c>
      <c r="E11" s="46" t="s">
        <v>9</v>
      </c>
      <c r="F11" s="37">
        <v>1096</v>
      </c>
      <c r="G11" s="37">
        <v>1142</v>
      </c>
      <c r="H11" s="39"/>
      <c r="I11" s="28" t="s">
        <v>184</v>
      </c>
      <c r="J11" s="41">
        <v>44402</v>
      </c>
      <c r="K11" s="41">
        <v>46056</v>
      </c>
    </row>
    <row r="12" spans="1:11" ht="15">
      <c r="A12" s="35" t="s">
        <v>6</v>
      </c>
      <c r="B12" s="37">
        <v>374</v>
      </c>
      <c r="C12" s="37">
        <v>414</v>
      </c>
      <c r="E12" s="46" t="s">
        <v>10</v>
      </c>
      <c r="F12" s="37">
        <v>730</v>
      </c>
      <c r="G12" s="37">
        <v>920</v>
      </c>
      <c r="H12" s="39"/>
      <c r="I12" s="40" t="s">
        <v>185</v>
      </c>
      <c r="J12" s="41">
        <v>90232</v>
      </c>
      <c r="K12" s="41">
        <v>96642</v>
      </c>
    </row>
    <row r="13" spans="1:11" ht="15">
      <c r="A13" s="35" t="s">
        <v>7</v>
      </c>
      <c r="B13" s="37">
        <v>110</v>
      </c>
      <c r="C13" s="37">
        <v>112</v>
      </c>
      <c r="E13" t="s">
        <v>14</v>
      </c>
      <c r="F13" s="37">
        <v>594</v>
      </c>
      <c r="G13" s="37">
        <v>760</v>
      </c>
      <c r="H13" s="39"/>
      <c r="I13" s="40" t="s">
        <v>186</v>
      </c>
      <c r="J13" s="41">
        <v>887977</v>
      </c>
      <c r="K13" s="41">
        <v>875801</v>
      </c>
    </row>
    <row r="14" spans="1:11" ht="15">
      <c r="A14" s="35" t="s">
        <v>8</v>
      </c>
      <c r="B14" s="37">
        <v>285</v>
      </c>
      <c r="C14" s="37">
        <v>325</v>
      </c>
      <c r="E14" t="s">
        <v>31</v>
      </c>
      <c r="F14" s="37">
        <v>1048</v>
      </c>
      <c r="G14" s="37">
        <v>1313</v>
      </c>
      <c r="H14" s="39"/>
      <c r="I14" s="40" t="s">
        <v>187</v>
      </c>
      <c r="J14" s="41">
        <v>29791</v>
      </c>
      <c r="K14" s="41">
        <v>31474</v>
      </c>
    </row>
    <row r="15" spans="1:11" ht="15">
      <c r="A15" s="35" t="s">
        <v>9</v>
      </c>
      <c r="B15" s="37">
        <v>1096</v>
      </c>
      <c r="C15" s="37">
        <v>1142</v>
      </c>
      <c r="E15" s="45" t="s">
        <v>57</v>
      </c>
      <c r="F15" s="37">
        <v>4000</v>
      </c>
      <c r="G15" s="37">
        <v>4239</v>
      </c>
      <c r="H15" s="39"/>
      <c r="I15" s="40" t="s">
        <v>188</v>
      </c>
      <c r="J15" s="41">
        <v>26683</v>
      </c>
      <c r="K15" s="41">
        <v>26566</v>
      </c>
    </row>
    <row r="16" spans="1:11" ht="15">
      <c r="A16" s="35" t="s">
        <v>10</v>
      </c>
      <c r="B16" s="37">
        <v>730</v>
      </c>
      <c r="C16" s="37">
        <v>920</v>
      </c>
      <c r="E16" s="46" t="s">
        <v>88</v>
      </c>
      <c r="F16" s="37">
        <v>1888</v>
      </c>
      <c r="G16" s="37">
        <v>2405</v>
      </c>
      <c r="H16" s="39"/>
      <c r="I16" s="47" t="s">
        <v>189</v>
      </c>
      <c r="J16" s="41">
        <v>39813</v>
      </c>
      <c r="K16" s="41">
        <v>53863</v>
      </c>
    </row>
    <row r="17" spans="1:11" ht="15">
      <c r="A17" s="35" t="s">
        <v>11</v>
      </c>
      <c r="B17" s="37">
        <v>399</v>
      </c>
      <c r="C17" s="37">
        <v>379</v>
      </c>
      <c r="E17" s="46" t="s">
        <v>90</v>
      </c>
      <c r="F17" s="37">
        <v>1046</v>
      </c>
      <c r="G17" s="37">
        <v>1269</v>
      </c>
      <c r="H17" s="39"/>
      <c r="I17" s="43" t="s">
        <v>154</v>
      </c>
      <c r="J17" s="42">
        <f>SUM(J10:J16)</f>
        <v>1140026</v>
      </c>
      <c r="K17" s="42">
        <f>SUM(K10:K16)</f>
        <v>1153724</v>
      </c>
    </row>
    <row r="18" spans="1:8" ht="12.75">
      <c r="A18" s="35" t="s">
        <v>12</v>
      </c>
      <c r="B18" s="37">
        <v>471</v>
      </c>
      <c r="C18" s="37">
        <v>558</v>
      </c>
      <c r="E18" s="46" t="s">
        <v>100</v>
      </c>
      <c r="F18" s="37">
        <v>161</v>
      </c>
      <c r="G18" s="37">
        <v>167</v>
      </c>
      <c r="H18" s="32"/>
    </row>
    <row r="19" spans="1:7" ht="12.75">
      <c r="A19" s="35" t="s">
        <v>13</v>
      </c>
      <c r="B19" s="37">
        <v>10413</v>
      </c>
      <c r="C19" s="37">
        <v>12358</v>
      </c>
      <c r="E19" s="46" t="s">
        <v>101</v>
      </c>
      <c r="F19" s="37">
        <v>4173</v>
      </c>
      <c r="G19" s="37">
        <v>4050</v>
      </c>
    </row>
    <row r="20" spans="1:7" ht="12.75">
      <c r="A20" s="35" t="s">
        <v>14</v>
      </c>
      <c r="B20" s="37">
        <v>594</v>
      </c>
      <c r="C20" s="37">
        <v>760</v>
      </c>
      <c r="E20" t="s">
        <v>114</v>
      </c>
      <c r="F20" s="37">
        <v>3963</v>
      </c>
      <c r="G20" s="37">
        <v>4258</v>
      </c>
    </row>
    <row r="21" spans="1:11" ht="12.75">
      <c r="A21" s="35" t="s">
        <v>15</v>
      </c>
      <c r="B21" s="37">
        <v>637</v>
      </c>
      <c r="C21" s="37">
        <v>729</v>
      </c>
      <c r="E21" s="46" t="s">
        <v>109</v>
      </c>
      <c r="F21" s="37">
        <v>1135</v>
      </c>
      <c r="G21" s="37">
        <v>1302</v>
      </c>
      <c r="J21" s="29" t="s">
        <v>156</v>
      </c>
      <c r="K21" s="29" t="s">
        <v>157</v>
      </c>
    </row>
    <row r="22" spans="1:11" ht="15">
      <c r="A22" s="35" t="s">
        <v>16</v>
      </c>
      <c r="B22" s="37">
        <v>1490</v>
      </c>
      <c r="C22" s="37">
        <v>1433</v>
      </c>
      <c r="E22" s="46" t="s">
        <v>110</v>
      </c>
      <c r="F22" s="37">
        <v>899</v>
      </c>
      <c r="G22" s="37">
        <v>1060</v>
      </c>
      <c r="I22" s="40" t="s">
        <v>113</v>
      </c>
      <c r="J22" s="41">
        <v>1509.142857142857</v>
      </c>
      <c r="K22" s="41">
        <v>1665.857142857143</v>
      </c>
    </row>
    <row r="23" spans="1:11" ht="15">
      <c r="A23" s="35" t="s">
        <v>17</v>
      </c>
      <c r="B23" s="37">
        <v>658</v>
      </c>
      <c r="C23" s="37">
        <v>680</v>
      </c>
      <c r="E23" s="1" t="s">
        <v>136</v>
      </c>
      <c r="F23" s="37">
        <f>SUM(F9:F22)</f>
        <v>21128</v>
      </c>
      <c r="G23" s="37">
        <f>SUM(G9:G22)</f>
        <v>23322</v>
      </c>
      <c r="I23" s="40" t="s">
        <v>147</v>
      </c>
      <c r="J23" s="41">
        <v>2220.1</v>
      </c>
      <c r="K23" s="41">
        <v>2302.8</v>
      </c>
    </row>
    <row r="24" spans="1:11" ht="15">
      <c r="A24" s="35" t="s">
        <v>18</v>
      </c>
      <c r="B24" s="37">
        <v>1389</v>
      </c>
      <c r="C24" s="37">
        <v>2470</v>
      </c>
      <c r="I24" s="40" t="s">
        <v>115</v>
      </c>
      <c r="J24" s="41">
        <v>6015.466666666666</v>
      </c>
      <c r="K24" s="41">
        <v>6442.8</v>
      </c>
    </row>
    <row r="25" spans="1:11" ht="15.75" thickBot="1">
      <c r="A25" s="35" t="s">
        <v>19</v>
      </c>
      <c r="B25" s="37">
        <v>7226</v>
      </c>
      <c r="C25" s="37">
        <v>7366</v>
      </c>
      <c r="E25" s="11" t="s">
        <v>147</v>
      </c>
      <c r="F25" s="50">
        <f>AVERAGE(F26:F45)</f>
        <v>2220.1</v>
      </c>
      <c r="G25" s="50">
        <f>AVERAGE(G26:G45)</f>
        <v>2302.8</v>
      </c>
      <c r="I25" s="40" t="s">
        <v>116</v>
      </c>
      <c r="J25" s="41">
        <v>34152.96153846154</v>
      </c>
      <c r="K25" s="41">
        <v>33684.653846153844</v>
      </c>
    </row>
    <row r="26" spans="1:11" ht="15.75" thickBot="1">
      <c r="A26" s="35" t="s">
        <v>20</v>
      </c>
      <c r="B26" s="37">
        <v>100474</v>
      </c>
      <c r="C26" s="37">
        <v>99321</v>
      </c>
      <c r="E26" s="13" t="s">
        <v>3</v>
      </c>
      <c r="F26" s="37">
        <v>388</v>
      </c>
      <c r="G26" s="37">
        <v>450</v>
      </c>
      <c r="I26" s="40" t="s">
        <v>118</v>
      </c>
      <c r="J26" s="41">
        <v>2979.1</v>
      </c>
      <c r="K26" s="41">
        <v>3147.4</v>
      </c>
    </row>
    <row r="27" spans="1:11" ht="15.75" thickBot="1">
      <c r="A27" s="35" t="s">
        <v>21</v>
      </c>
      <c r="B27" s="37">
        <v>1047</v>
      </c>
      <c r="C27" s="37">
        <v>1487</v>
      </c>
      <c r="E27" s="14" t="s">
        <v>11</v>
      </c>
      <c r="F27" s="37">
        <v>399</v>
      </c>
      <c r="G27" s="37">
        <v>379</v>
      </c>
      <c r="I27" s="40" t="s">
        <v>149</v>
      </c>
      <c r="J27" s="41">
        <v>2426</v>
      </c>
      <c r="K27" s="41">
        <v>2213.8333333333335</v>
      </c>
    </row>
    <row r="28" spans="1:11" ht="15.75" thickBot="1">
      <c r="A28" s="35" t="s">
        <v>22</v>
      </c>
      <c r="B28" s="37">
        <v>48490</v>
      </c>
      <c r="C28" s="37">
        <v>42452</v>
      </c>
      <c r="E28" s="12" t="s">
        <v>25</v>
      </c>
      <c r="F28" s="37">
        <v>17176</v>
      </c>
      <c r="G28" s="37">
        <v>17026</v>
      </c>
      <c r="I28" s="66" t="s">
        <v>150</v>
      </c>
      <c r="J28" s="41">
        <v>2654.2</v>
      </c>
      <c r="K28" s="41">
        <v>3590.866666666667</v>
      </c>
    </row>
    <row r="29" spans="1:11" ht="15.75" thickBot="1">
      <c r="A29" s="35" t="s">
        <v>23</v>
      </c>
      <c r="B29" s="37">
        <v>996</v>
      </c>
      <c r="C29" s="37">
        <v>966</v>
      </c>
      <c r="E29" s="13" t="s">
        <v>29</v>
      </c>
      <c r="F29" s="37">
        <v>1640</v>
      </c>
      <c r="G29" s="37">
        <v>1762</v>
      </c>
      <c r="I29" s="48" t="s">
        <v>154</v>
      </c>
      <c r="J29" s="23">
        <f>AVERAGE(J22:J28)</f>
        <v>7422.424437467294</v>
      </c>
      <c r="K29" s="23">
        <f>AVERAGE(K22:K28)</f>
        <v>7578.315855572999</v>
      </c>
    </row>
    <row r="30" spans="1:7" ht="15" thickBot="1">
      <c r="A30" s="35" t="s">
        <v>24</v>
      </c>
      <c r="B30" s="37">
        <v>4645</v>
      </c>
      <c r="C30" s="37">
        <v>6748</v>
      </c>
      <c r="E30" s="13" t="s">
        <v>33</v>
      </c>
      <c r="F30" s="37">
        <v>808</v>
      </c>
      <c r="G30" s="37">
        <v>897</v>
      </c>
    </row>
    <row r="31" spans="1:7" ht="15" thickBot="1">
      <c r="A31" s="35" t="s">
        <v>25</v>
      </c>
      <c r="B31" s="37">
        <v>17176</v>
      </c>
      <c r="C31" s="37">
        <v>17026</v>
      </c>
      <c r="E31" s="13" t="s">
        <v>34</v>
      </c>
      <c r="F31" s="37">
        <v>510</v>
      </c>
      <c r="G31" s="37">
        <v>439</v>
      </c>
    </row>
    <row r="32" spans="1:7" ht="15" thickBot="1">
      <c r="A32" s="35" t="s">
        <v>26</v>
      </c>
      <c r="B32" s="37">
        <v>978</v>
      </c>
      <c r="C32" s="37">
        <v>1284</v>
      </c>
      <c r="E32" s="13" t="s">
        <v>37</v>
      </c>
      <c r="F32" s="37">
        <v>268</v>
      </c>
      <c r="G32" s="37">
        <v>258</v>
      </c>
    </row>
    <row r="33" spans="1:7" ht="15" thickBot="1">
      <c r="A33" s="35" t="s">
        <v>27</v>
      </c>
      <c r="B33" s="37">
        <v>4099</v>
      </c>
      <c r="C33" s="37">
        <v>4882</v>
      </c>
      <c r="E33" s="13" t="s">
        <v>39</v>
      </c>
      <c r="F33" s="37">
        <v>452</v>
      </c>
      <c r="G33" s="37">
        <v>529</v>
      </c>
    </row>
    <row r="34" spans="1:7" ht="15" thickBot="1">
      <c r="A34" s="35" t="s">
        <v>28</v>
      </c>
      <c r="B34" s="37">
        <v>358875</v>
      </c>
      <c r="C34" s="37">
        <v>353187</v>
      </c>
      <c r="E34" s="13" t="s">
        <v>42</v>
      </c>
      <c r="F34" s="37">
        <v>977</v>
      </c>
      <c r="G34" s="37">
        <v>1012</v>
      </c>
    </row>
    <row r="35" spans="1:7" ht="15" thickBot="1">
      <c r="A35" s="35" t="s">
        <v>29</v>
      </c>
      <c r="B35" s="37">
        <v>1640</v>
      </c>
      <c r="C35" s="37">
        <v>1762</v>
      </c>
      <c r="E35" s="14" t="s">
        <v>49</v>
      </c>
      <c r="F35" s="37">
        <v>778</v>
      </c>
      <c r="G35" s="37">
        <v>869</v>
      </c>
    </row>
    <row r="36" spans="1:7" ht="13.5" thickBot="1">
      <c r="A36" s="35" t="s">
        <v>30</v>
      </c>
      <c r="B36" s="37">
        <v>4677</v>
      </c>
      <c r="C36" s="37">
        <v>5372</v>
      </c>
      <c r="E36" s="12" t="s">
        <v>50</v>
      </c>
      <c r="F36" s="37">
        <v>15439</v>
      </c>
      <c r="G36" s="37">
        <v>16295</v>
      </c>
    </row>
    <row r="37" spans="1:7" ht="15" thickBot="1">
      <c r="A37" s="35" t="s">
        <v>31</v>
      </c>
      <c r="B37" s="37">
        <v>1048</v>
      </c>
      <c r="C37" s="37">
        <v>1313</v>
      </c>
      <c r="E37" s="13" t="s">
        <v>56</v>
      </c>
      <c r="F37" s="37">
        <v>525</v>
      </c>
      <c r="G37" s="37">
        <v>614</v>
      </c>
    </row>
    <row r="38" spans="1:7" ht="15" thickBot="1">
      <c r="A38" s="35" t="s">
        <v>32</v>
      </c>
      <c r="B38" s="37">
        <v>23909</v>
      </c>
      <c r="C38" s="37">
        <v>28261</v>
      </c>
      <c r="E38" s="13" t="s">
        <v>62</v>
      </c>
      <c r="F38" s="37">
        <v>368</v>
      </c>
      <c r="G38" s="37">
        <v>419</v>
      </c>
    </row>
    <row r="39" spans="1:7" ht="15" thickBot="1">
      <c r="A39" s="35" t="s">
        <v>33</v>
      </c>
      <c r="B39" s="37">
        <v>808</v>
      </c>
      <c r="C39" s="37">
        <v>897</v>
      </c>
      <c r="E39" s="13" t="s">
        <v>76</v>
      </c>
      <c r="F39" s="37">
        <v>332</v>
      </c>
      <c r="G39" s="37">
        <v>390</v>
      </c>
    </row>
    <row r="40" spans="1:7" ht="15" thickBot="1">
      <c r="A40" s="35" t="s">
        <v>34</v>
      </c>
      <c r="B40" s="37">
        <v>510</v>
      </c>
      <c r="C40" s="37">
        <v>439</v>
      </c>
      <c r="E40" s="14" t="s">
        <v>79</v>
      </c>
      <c r="F40" s="37">
        <v>386</v>
      </c>
      <c r="G40" s="37">
        <v>419</v>
      </c>
    </row>
    <row r="41" spans="1:7" ht="15" thickBot="1">
      <c r="A41" s="35" t="s">
        <v>35</v>
      </c>
      <c r="B41" s="37">
        <v>7338</v>
      </c>
      <c r="C41" s="37">
        <v>7252</v>
      </c>
      <c r="E41" s="13" t="s">
        <v>80</v>
      </c>
      <c r="F41" s="37">
        <v>1781</v>
      </c>
      <c r="G41" s="37">
        <v>1938</v>
      </c>
    </row>
    <row r="42" spans="1:7" ht="15" thickBot="1">
      <c r="A42" s="35" t="s">
        <v>36</v>
      </c>
      <c r="B42" s="37">
        <v>23613</v>
      </c>
      <c r="C42" s="37">
        <v>24294</v>
      </c>
      <c r="E42" s="13" t="s">
        <v>83</v>
      </c>
      <c r="F42" s="37">
        <v>202</v>
      </c>
      <c r="G42" s="37">
        <v>308</v>
      </c>
    </row>
    <row r="43" spans="1:7" ht="15" thickBot="1">
      <c r="A43" s="35" t="s">
        <v>37</v>
      </c>
      <c r="B43" s="37">
        <v>268</v>
      </c>
      <c r="C43" s="37">
        <v>258</v>
      </c>
      <c r="E43" s="14" t="s">
        <v>85</v>
      </c>
      <c r="F43" s="37">
        <v>1415</v>
      </c>
      <c r="G43" s="37">
        <v>1466</v>
      </c>
    </row>
    <row r="44" spans="1:7" ht="15" thickBot="1">
      <c r="A44" s="35" t="s">
        <v>38</v>
      </c>
      <c r="B44" s="37">
        <v>17346</v>
      </c>
      <c r="C44" s="37">
        <v>16196</v>
      </c>
      <c r="E44" s="13" t="s">
        <v>86</v>
      </c>
      <c r="F44" s="37">
        <v>244</v>
      </c>
      <c r="G44" s="37">
        <v>234</v>
      </c>
    </row>
    <row r="45" spans="1:7" ht="14.25">
      <c r="A45" s="35" t="s">
        <v>39</v>
      </c>
      <c r="B45" s="37">
        <v>452</v>
      </c>
      <c r="C45" s="37">
        <v>529</v>
      </c>
      <c r="E45" s="15" t="s">
        <v>98</v>
      </c>
      <c r="F45" s="37">
        <v>314</v>
      </c>
      <c r="G45" s="37">
        <v>352</v>
      </c>
    </row>
    <row r="46" spans="1:7" ht="14.25">
      <c r="A46" s="35" t="s">
        <v>40</v>
      </c>
      <c r="B46" s="37">
        <v>6374</v>
      </c>
      <c r="C46" s="37">
        <v>9667</v>
      </c>
      <c r="E46" s="15" t="s">
        <v>136</v>
      </c>
      <c r="F46" s="37">
        <f>SUM(F26:F45)</f>
        <v>44402</v>
      </c>
      <c r="G46" s="37">
        <f>SUM(G26:G45)</f>
        <v>46056</v>
      </c>
    </row>
    <row r="47" spans="1:7" ht="15">
      <c r="A47" s="35" t="s">
        <v>41</v>
      </c>
      <c r="B47" s="37">
        <v>788</v>
      </c>
      <c r="C47" s="37">
        <v>821</v>
      </c>
      <c r="E47" s="11" t="s">
        <v>115</v>
      </c>
      <c r="F47" s="50">
        <f>AVERAGE(F48:F62)</f>
        <v>6015.466666666666</v>
      </c>
      <c r="G47" s="50">
        <f>AVERAGE(G48:G62)</f>
        <v>6442.8</v>
      </c>
    </row>
    <row r="48" spans="1:7" ht="12.75">
      <c r="A48" s="35" t="s">
        <v>42</v>
      </c>
      <c r="B48" s="37">
        <v>977</v>
      </c>
      <c r="C48" s="37">
        <v>1012</v>
      </c>
      <c r="E48" s="46" t="s">
        <v>1</v>
      </c>
      <c r="F48" s="37">
        <v>6897</v>
      </c>
      <c r="G48" s="37">
        <v>7310</v>
      </c>
    </row>
    <row r="49" spans="1:7" ht="12.75">
      <c r="A49" s="35" t="s">
        <v>43</v>
      </c>
      <c r="B49" s="37">
        <v>316</v>
      </c>
      <c r="C49" s="37">
        <v>450</v>
      </c>
      <c r="E49" s="46" t="s">
        <v>5</v>
      </c>
      <c r="F49" s="37">
        <v>16060</v>
      </c>
      <c r="G49" s="37">
        <v>17969</v>
      </c>
    </row>
    <row r="50" spans="1:7" ht="12.75">
      <c r="A50" s="35" t="s">
        <v>44</v>
      </c>
      <c r="B50" s="37">
        <v>29646</v>
      </c>
      <c r="C50" s="37">
        <v>29254</v>
      </c>
      <c r="E50" s="46" t="s">
        <v>16</v>
      </c>
      <c r="F50" s="37">
        <v>1490</v>
      </c>
      <c r="G50" s="37">
        <v>1433</v>
      </c>
    </row>
    <row r="51" spans="1:7" ht="12.75">
      <c r="A51" s="35" t="s">
        <v>45</v>
      </c>
      <c r="B51" s="37">
        <v>804</v>
      </c>
      <c r="C51" s="37">
        <v>838</v>
      </c>
      <c r="E51" s="46" t="s">
        <v>23</v>
      </c>
      <c r="F51" s="37">
        <v>996</v>
      </c>
      <c r="G51" s="37">
        <v>966</v>
      </c>
    </row>
    <row r="52" spans="1:7" ht="12.75">
      <c r="A52" s="35" t="s">
        <v>46</v>
      </c>
      <c r="B52" s="37">
        <v>987</v>
      </c>
      <c r="C52" s="37">
        <v>1327</v>
      </c>
      <c r="E52" s="46" t="s">
        <v>27</v>
      </c>
      <c r="F52" s="37">
        <v>4099</v>
      </c>
      <c r="G52" s="37">
        <v>4882</v>
      </c>
    </row>
    <row r="53" spans="1:7" ht="12.75">
      <c r="A53" s="35" t="s">
        <v>47</v>
      </c>
      <c r="B53" s="37">
        <v>244</v>
      </c>
      <c r="C53" s="37">
        <v>323</v>
      </c>
      <c r="E53" s="12" t="s">
        <v>32</v>
      </c>
      <c r="F53" s="37">
        <v>23909</v>
      </c>
      <c r="G53" s="37">
        <v>28261</v>
      </c>
    </row>
    <row r="54" spans="1:7" ht="12.75">
      <c r="A54" s="35" t="s">
        <v>48</v>
      </c>
      <c r="B54" s="37">
        <v>1090</v>
      </c>
      <c r="C54" s="37">
        <v>1570</v>
      </c>
      <c r="E54" t="s">
        <v>35</v>
      </c>
      <c r="F54" s="37">
        <v>7338</v>
      </c>
      <c r="G54" s="37">
        <v>7252</v>
      </c>
    </row>
    <row r="55" spans="1:7" ht="12.75">
      <c r="A55" s="35" t="s">
        <v>49</v>
      </c>
      <c r="B55" s="37">
        <v>778</v>
      </c>
      <c r="C55" s="37">
        <v>869</v>
      </c>
      <c r="E55" t="s">
        <v>38</v>
      </c>
      <c r="F55" s="37">
        <v>17346</v>
      </c>
      <c r="G55" s="37">
        <v>16196</v>
      </c>
    </row>
    <row r="56" spans="1:7" ht="12.75">
      <c r="A56" s="35" t="s">
        <v>50</v>
      </c>
      <c r="B56" s="37">
        <v>15439</v>
      </c>
      <c r="C56" s="37">
        <v>16295</v>
      </c>
      <c r="E56" s="46" t="s">
        <v>47</v>
      </c>
      <c r="F56" s="37">
        <v>244</v>
      </c>
      <c r="G56" s="37">
        <v>323</v>
      </c>
    </row>
    <row r="57" spans="1:7" ht="12.75">
      <c r="A57" s="35" t="s">
        <v>51</v>
      </c>
      <c r="B57" s="37">
        <v>82196</v>
      </c>
      <c r="C57" s="37">
        <v>80277</v>
      </c>
      <c r="E57" s="46" t="s">
        <v>59</v>
      </c>
      <c r="F57" s="37">
        <v>4483</v>
      </c>
      <c r="G57" s="37">
        <v>3812</v>
      </c>
    </row>
    <row r="58" spans="1:7" ht="12.75">
      <c r="A58" s="35" t="s">
        <v>52</v>
      </c>
      <c r="B58" s="37">
        <v>136</v>
      </c>
      <c r="C58" s="37">
        <v>201</v>
      </c>
      <c r="E58" s="46" t="s">
        <v>60</v>
      </c>
      <c r="F58" s="37">
        <v>277</v>
      </c>
      <c r="G58" s="37">
        <v>270</v>
      </c>
    </row>
    <row r="59" spans="1:7" ht="12.75">
      <c r="A59" s="35" t="s">
        <v>53</v>
      </c>
      <c r="B59" s="37">
        <v>1448</v>
      </c>
      <c r="C59" s="37">
        <v>1740</v>
      </c>
      <c r="E59" s="46" t="s">
        <v>68</v>
      </c>
      <c r="F59" s="37">
        <v>2470</v>
      </c>
      <c r="G59" s="37">
        <v>3226</v>
      </c>
    </row>
    <row r="60" spans="1:7" ht="12.75">
      <c r="A60" s="35" t="s">
        <v>54</v>
      </c>
      <c r="B60" s="37">
        <v>3523</v>
      </c>
      <c r="C60" s="37">
        <v>5503</v>
      </c>
      <c r="E60" s="46" t="s">
        <v>72</v>
      </c>
      <c r="F60" s="37">
        <v>1100</v>
      </c>
      <c r="G60" s="37">
        <v>1182</v>
      </c>
    </row>
    <row r="61" spans="1:7" ht="12.75">
      <c r="A61" s="35" t="s">
        <v>55</v>
      </c>
      <c r="B61" s="37">
        <v>5913</v>
      </c>
      <c r="C61" s="37">
        <v>6473</v>
      </c>
      <c r="E61" t="s">
        <v>75</v>
      </c>
      <c r="F61" s="37">
        <v>473</v>
      </c>
      <c r="G61" s="37">
        <v>519</v>
      </c>
    </row>
    <row r="62" spans="1:7" ht="12.75">
      <c r="A62" s="35" t="s">
        <v>56</v>
      </c>
      <c r="B62" s="37">
        <v>525</v>
      </c>
      <c r="C62" s="37">
        <v>614</v>
      </c>
      <c r="E62" s="46" t="s">
        <v>105</v>
      </c>
      <c r="F62" s="37">
        <v>3050</v>
      </c>
      <c r="G62" s="37">
        <v>3041</v>
      </c>
    </row>
    <row r="63" spans="1:7" ht="12.75">
      <c r="A63" s="35" t="s">
        <v>57</v>
      </c>
      <c r="B63" s="37">
        <v>4000</v>
      </c>
      <c r="C63" s="37">
        <v>4239</v>
      </c>
      <c r="E63" t="s">
        <v>136</v>
      </c>
      <c r="F63" s="37">
        <f>SUM(F48:F62)</f>
        <v>90232</v>
      </c>
      <c r="G63" s="37">
        <f>SUM(G48:G62)</f>
        <v>96642</v>
      </c>
    </row>
    <row r="64" spans="1:7" ht="15">
      <c r="A64" s="35" t="s">
        <v>58</v>
      </c>
      <c r="B64" s="37">
        <v>624</v>
      </c>
      <c r="C64" s="37">
        <v>668</v>
      </c>
      <c r="E64" s="11" t="s">
        <v>116</v>
      </c>
      <c r="F64" s="50">
        <f>AVERAGE(F65:F90)</f>
        <v>34152.96153846154</v>
      </c>
      <c r="G64" s="50">
        <f>AVERAGE(G65:G90)</f>
        <v>33684.653846153844</v>
      </c>
    </row>
    <row r="65" spans="1:7" ht="12.75">
      <c r="A65" s="35" t="s">
        <v>59</v>
      </c>
      <c r="B65" s="37">
        <v>4483</v>
      </c>
      <c r="C65" s="37">
        <v>3812</v>
      </c>
      <c r="E65" s="46" t="s">
        <v>142</v>
      </c>
      <c r="F65" s="37">
        <v>8417</v>
      </c>
      <c r="G65" s="37">
        <v>9724</v>
      </c>
    </row>
    <row r="66" spans="1:7" ht="12.75">
      <c r="A66" s="35" t="s">
        <v>60</v>
      </c>
      <c r="B66" s="37">
        <v>277</v>
      </c>
      <c r="C66" s="37">
        <v>270</v>
      </c>
      <c r="E66" s="46" t="s">
        <v>4</v>
      </c>
      <c r="F66" s="37">
        <v>2894</v>
      </c>
      <c r="G66" s="37">
        <v>2828</v>
      </c>
    </row>
    <row r="67" spans="1:7" ht="12.75">
      <c r="A67" s="35" t="s">
        <v>61</v>
      </c>
      <c r="B67" s="37">
        <v>3147</v>
      </c>
      <c r="C67" s="37">
        <v>2786</v>
      </c>
      <c r="E67" t="s">
        <v>13</v>
      </c>
      <c r="F67" s="37">
        <v>10413</v>
      </c>
      <c r="G67" s="37">
        <v>12358</v>
      </c>
    </row>
    <row r="68" spans="1:7" ht="12.75">
      <c r="A68" s="35" t="s">
        <v>62</v>
      </c>
      <c r="B68" s="37">
        <v>368</v>
      </c>
      <c r="C68" s="37">
        <v>419</v>
      </c>
      <c r="E68" s="46" t="s">
        <v>20</v>
      </c>
      <c r="F68" s="37">
        <v>100474</v>
      </c>
      <c r="G68" s="37">
        <v>99321</v>
      </c>
    </row>
    <row r="69" spans="1:7" ht="12.75">
      <c r="A69" s="35" t="s">
        <v>63</v>
      </c>
      <c r="B69" s="37">
        <v>296</v>
      </c>
      <c r="C69" s="37">
        <v>272</v>
      </c>
      <c r="E69" t="s">
        <v>22</v>
      </c>
      <c r="F69" s="37">
        <v>48490</v>
      </c>
      <c r="G69" s="37">
        <v>42452</v>
      </c>
    </row>
    <row r="70" spans="1:7" ht="12.75">
      <c r="A70" s="35" t="s">
        <v>64</v>
      </c>
      <c r="B70" s="37">
        <v>1518</v>
      </c>
      <c r="C70" s="37">
        <v>1917</v>
      </c>
      <c r="E70" t="s">
        <v>24</v>
      </c>
      <c r="F70" s="37">
        <v>4645</v>
      </c>
      <c r="G70" s="37">
        <v>6748</v>
      </c>
    </row>
    <row r="71" spans="1:7" ht="12.75">
      <c r="A71" s="35" t="s">
        <v>65</v>
      </c>
      <c r="B71" s="37">
        <v>937</v>
      </c>
      <c r="C71" s="37">
        <v>1109</v>
      </c>
      <c r="E71" s="12" t="s">
        <v>28</v>
      </c>
      <c r="F71" s="37">
        <v>358875</v>
      </c>
      <c r="G71" s="37">
        <v>353187</v>
      </c>
    </row>
    <row r="72" spans="1:7" ht="12.75">
      <c r="A72" s="35" t="s">
        <v>66</v>
      </c>
      <c r="B72" s="37">
        <v>26256</v>
      </c>
      <c r="C72" s="37">
        <v>30262</v>
      </c>
      <c r="E72" t="s">
        <v>30</v>
      </c>
      <c r="F72" s="37">
        <v>4677</v>
      </c>
      <c r="G72" s="37">
        <v>5372</v>
      </c>
    </row>
    <row r="73" spans="1:7" ht="12.75">
      <c r="A73" s="35" t="s">
        <v>67</v>
      </c>
      <c r="B73" s="37">
        <v>7430</v>
      </c>
      <c r="C73" s="37">
        <v>7438</v>
      </c>
      <c r="E73" t="s">
        <v>36</v>
      </c>
      <c r="F73" s="37">
        <v>23613</v>
      </c>
      <c r="G73" s="37">
        <v>24294</v>
      </c>
    </row>
    <row r="74" spans="1:7" ht="12.75">
      <c r="A74" s="35" t="s">
        <v>68</v>
      </c>
      <c r="B74" s="37">
        <v>2470</v>
      </c>
      <c r="C74" s="37">
        <v>3226</v>
      </c>
      <c r="E74" s="46" t="s">
        <v>40</v>
      </c>
      <c r="F74" s="37">
        <v>6374</v>
      </c>
      <c r="G74" s="37">
        <v>9667</v>
      </c>
    </row>
    <row r="75" spans="1:7" ht="12.75">
      <c r="A75" s="35" t="s">
        <v>69</v>
      </c>
      <c r="B75" s="37">
        <v>829</v>
      </c>
      <c r="C75" s="37">
        <v>1023</v>
      </c>
      <c r="E75" s="46" t="s">
        <v>44</v>
      </c>
      <c r="F75" s="37">
        <v>29646</v>
      </c>
      <c r="G75" s="37">
        <v>29254</v>
      </c>
    </row>
    <row r="76" spans="1:7" ht="12.75">
      <c r="A76" s="35" t="s">
        <v>70</v>
      </c>
      <c r="B76" s="37">
        <v>2057</v>
      </c>
      <c r="C76" s="37">
        <v>2501</v>
      </c>
      <c r="E76" s="46" t="s">
        <v>51</v>
      </c>
      <c r="F76" s="37">
        <v>82196</v>
      </c>
      <c r="G76" s="37">
        <v>80277</v>
      </c>
    </row>
    <row r="77" spans="1:7" ht="12.75">
      <c r="A77" s="35" t="s">
        <v>71</v>
      </c>
      <c r="B77" s="37">
        <v>1686</v>
      </c>
      <c r="C77" s="37">
        <v>2521</v>
      </c>
      <c r="E77" s="46" t="s">
        <v>64</v>
      </c>
      <c r="F77" s="37">
        <v>1518</v>
      </c>
      <c r="G77" s="37">
        <v>1917</v>
      </c>
    </row>
    <row r="78" spans="1:7" ht="12.75">
      <c r="A78" s="35" t="s">
        <v>72</v>
      </c>
      <c r="B78" s="37">
        <v>1100</v>
      </c>
      <c r="C78" s="37">
        <v>1182</v>
      </c>
      <c r="E78" s="46" t="s">
        <v>66</v>
      </c>
      <c r="F78" s="37">
        <v>26256</v>
      </c>
      <c r="G78" s="37">
        <v>30262</v>
      </c>
    </row>
    <row r="79" spans="1:7" ht="12.75">
      <c r="A79" s="35" t="s">
        <v>73</v>
      </c>
      <c r="B79" s="37">
        <v>4713</v>
      </c>
      <c r="C79" s="37">
        <v>4950</v>
      </c>
      <c r="E79" t="s">
        <v>70</v>
      </c>
      <c r="F79" s="37">
        <v>2057</v>
      </c>
      <c r="G79" s="37">
        <v>2501</v>
      </c>
    </row>
    <row r="80" spans="1:7" ht="12.75">
      <c r="A80" s="35" t="s">
        <v>74</v>
      </c>
      <c r="B80" s="37">
        <v>580</v>
      </c>
      <c r="C80" s="37">
        <v>896</v>
      </c>
      <c r="E80" s="46" t="s">
        <v>71</v>
      </c>
      <c r="F80" s="37">
        <v>1686</v>
      </c>
      <c r="G80" s="37">
        <v>2521</v>
      </c>
    </row>
    <row r="81" spans="1:7" ht="12.75">
      <c r="A81" s="35" t="s">
        <v>75</v>
      </c>
      <c r="B81" s="37">
        <v>473</v>
      </c>
      <c r="C81" s="37">
        <v>519</v>
      </c>
      <c r="E81" s="46" t="s">
        <v>84</v>
      </c>
      <c r="F81" s="37">
        <v>6367</v>
      </c>
      <c r="G81" s="37">
        <v>7331</v>
      </c>
    </row>
    <row r="82" spans="1:7" ht="12.75">
      <c r="A82" s="35" t="s">
        <v>76</v>
      </c>
      <c r="B82" s="37">
        <v>332</v>
      </c>
      <c r="C82" s="37">
        <v>390</v>
      </c>
      <c r="E82" t="s">
        <v>89</v>
      </c>
      <c r="F82" s="37">
        <v>8601</v>
      </c>
      <c r="G82" s="37">
        <v>8435</v>
      </c>
    </row>
    <row r="83" spans="1:7" ht="12.75">
      <c r="A83" s="35" t="s">
        <v>77</v>
      </c>
      <c r="B83" s="37">
        <v>338</v>
      </c>
      <c r="C83" s="37">
        <v>431</v>
      </c>
      <c r="E83" t="s">
        <v>92</v>
      </c>
      <c r="F83" s="37">
        <v>54071</v>
      </c>
      <c r="G83" s="37">
        <v>47856</v>
      </c>
    </row>
    <row r="84" spans="1:7" ht="12.75">
      <c r="A84" s="35" t="s">
        <v>78</v>
      </c>
      <c r="B84" s="37">
        <v>473</v>
      </c>
      <c r="C84" s="37">
        <v>702</v>
      </c>
      <c r="E84" s="46" t="s">
        <v>93</v>
      </c>
      <c r="F84" s="37">
        <v>49976</v>
      </c>
      <c r="G84" s="37">
        <v>47101</v>
      </c>
    </row>
    <row r="85" spans="1:7" ht="12.75">
      <c r="A85" s="35" t="s">
        <v>79</v>
      </c>
      <c r="B85" s="37">
        <v>386</v>
      </c>
      <c r="C85" s="37">
        <v>419</v>
      </c>
      <c r="E85" t="s">
        <v>94</v>
      </c>
      <c r="F85" s="37">
        <v>34496</v>
      </c>
      <c r="G85" s="37">
        <v>29224</v>
      </c>
    </row>
    <row r="86" spans="1:7" ht="12.75">
      <c r="A86" s="35" t="s">
        <v>80</v>
      </c>
      <c r="B86" s="37">
        <v>1781</v>
      </c>
      <c r="C86" s="37">
        <v>1938</v>
      </c>
      <c r="E86" s="46" t="s">
        <v>95</v>
      </c>
      <c r="F86" s="37">
        <v>3582</v>
      </c>
      <c r="G86" s="37">
        <v>4515</v>
      </c>
    </row>
    <row r="87" spans="1:7" ht="12.75">
      <c r="A87" s="35" t="s">
        <v>81</v>
      </c>
      <c r="B87" s="37">
        <v>12807</v>
      </c>
      <c r="C87" s="37">
        <v>16527</v>
      </c>
      <c r="E87" s="46" t="s">
        <v>143</v>
      </c>
      <c r="F87" s="37">
        <v>12855</v>
      </c>
      <c r="G87" s="37">
        <v>12317</v>
      </c>
    </row>
    <row r="88" spans="1:7" ht="12.75">
      <c r="A88" s="35" t="s">
        <v>82</v>
      </c>
      <c r="B88" s="37">
        <v>397</v>
      </c>
      <c r="C88" s="37">
        <v>415</v>
      </c>
      <c r="E88" t="s">
        <v>107</v>
      </c>
      <c r="F88" s="37">
        <v>3053</v>
      </c>
      <c r="G88" s="37">
        <v>3232</v>
      </c>
    </row>
    <row r="89" spans="1:7" ht="12.75">
      <c r="A89" s="35" t="s">
        <v>83</v>
      </c>
      <c r="B89" s="37">
        <v>202</v>
      </c>
      <c r="C89" s="37">
        <v>308</v>
      </c>
      <c r="E89" s="46" t="s">
        <v>108</v>
      </c>
      <c r="F89" s="37">
        <v>1597</v>
      </c>
      <c r="G89" s="37">
        <v>1709</v>
      </c>
    </row>
    <row r="90" spans="1:7" ht="12.75">
      <c r="A90" s="35" t="s">
        <v>84</v>
      </c>
      <c r="B90" s="37">
        <v>6367</v>
      </c>
      <c r="C90" s="37">
        <v>7331</v>
      </c>
      <c r="E90" s="46" t="s">
        <v>111</v>
      </c>
      <c r="F90" s="37">
        <v>1148</v>
      </c>
      <c r="G90" s="37">
        <v>1398</v>
      </c>
    </row>
    <row r="91" spans="1:7" ht="12.75">
      <c r="A91" s="35" t="s">
        <v>85</v>
      </c>
      <c r="B91" s="37">
        <v>1415</v>
      </c>
      <c r="C91" s="37">
        <v>1466</v>
      </c>
      <c r="E91" t="s">
        <v>136</v>
      </c>
      <c r="F91" s="37">
        <f>SUM(F65:F90)</f>
        <v>887977</v>
      </c>
      <c r="G91" s="37">
        <f>SUM(G65:G90)</f>
        <v>875801</v>
      </c>
    </row>
    <row r="92" spans="1:3" ht="12.75">
      <c r="A92" s="35" t="s">
        <v>86</v>
      </c>
      <c r="B92" s="37">
        <v>244</v>
      </c>
      <c r="C92" s="37">
        <v>234</v>
      </c>
    </row>
    <row r="93" spans="1:7" ht="15">
      <c r="A93" s="35" t="s">
        <v>87</v>
      </c>
      <c r="B93" s="37">
        <v>10247</v>
      </c>
      <c r="C93" s="37">
        <v>8856</v>
      </c>
      <c r="E93" s="11" t="s">
        <v>148</v>
      </c>
      <c r="F93" s="50">
        <f>AVERAGE(F94:F103)</f>
        <v>2979.1</v>
      </c>
      <c r="G93" s="50">
        <f>AVERAGE(G94:G103)</f>
        <v>3147.4</v>
      </c>
    </row>
    <row r="94" spans="1:7" ht="12.75">
      <c r="A94" s="35" t="s">
        <v>88</v>
      </c>
      <c r="B94" s="37">
        <v>1888</v>
      </c>
      <c r="C94" s="37">
        <v>2405</v>
      </c>
      <c r="E94" s="46" t="s">
        <v>15</v>
      </c>
      <c r="F94" s="37">
        <v>637</v>
      </c>
      <c r="G94" s="37">
        <v>729</v>
      </c>
    </row>
    <row r="95" spans="1:7" ht="12.75">
      <c r="A95" s="35" t="s">
        <v>89</v>
      </c>
      <c r="B95" s="37">
        <v>8601</v>
      </c>
      <c r="C95" s="37">
        <v>8435</v>
      </c>
      <c r="E95" s="12" t="s">
        <v>19</v>
      </c>
      <c r="F95" s="37">
        <v>7226</v>
      </c>
      <c r="G95" s="37">
        <v>7366</v>
      </c>
    </row>
    <row r="96" spans="1:7" ht="12.75">
      <c r="A96" s="35" t="s">
        <v>90</v>
      </c>
      <c r="B96" s="37">
        <v>1046</v>
      </c>
      <c r="C96" s="37">
        <v>1269</v>
      </c>
      <c r="E96" t="s">
        <v>45</v>
      </c>
      <c r="F96" s="37">
        <v>804</v>
      </c>
      <c r="G96" s="37">
        <v>838</v>
      </c>
    </row>
    <row r="97" spans="1:7" ht="12.75">
      <c r="A97" s="35" t="s">
        <v>91</v>
      </c>
      <c r="B97" s="37">
        <v>3117</v>
      </c>
      <c r="C97" s="37">
        <v>4292</v>
      </c>
      <c r="E97" s="46" t="s">
        <v>53</v>
      </c>
      <c r="F97" s="37">
        <v>1448</v>
      </c>
      <c r="G97" s="37">
        <v>1740</v>
      </c>
    </row>
    <row r="98" spans="1:7" ht="12.75">
      <c r="A98" s="35" t="s">
        <v>92</v>
      </c>
      <c r="B98" s="37">
        <v>54071</v>
      </c>
      <c r="C98" s="37">
        <v>47856</v>
      </c>
      <c r="E98" t="s">
        <v>55</v>
      </c>
      <c r="F98" s="37">
        <v>5913</v>
      </c>
      <c r="G98" s="37">
        <v>6473</v>
      </c>
    </row>
    <row r="99" spans="1:7" ht="12.75">
      <c r="A99" s="35" t="s">
        <v>93</v>
      </c>
      <c r="B99" s="37">
        <v>49976</v>
      </c>
      <c r="C99" s="37">
        <v>47101</v>
      </c>
      <c r="E99" s="46" t="s">
        <v>144</v>
      </c>
      <c r="F99" s="37">
        <v>3147</v>
      </c>
      <c r="G99" s="37">
        <v>2786</v>
      </c>
    </row>
    <row r="100" spans="1:7" ht="12.75">
      <c r="A100" s="35" t="s">
        <v>94</v>
      </c>
      <c r="B100" s="37">
        <v>34496</v>
      </c>
      <c r="C100" s="37">
        <v>29224</v>
      </c>
      <c r="E100" t="s">
        <v>63</v>
      </c>
      <c r="F100" s="37">
        <v>296</v>
      </c>
      <c r="G100" s="37">
        <v>272</v>
      </c>
    </row>
    <row r="101" spans="1:7" ht="12.75">
      <c r="A101" s="35" t="s">
        <v>95</v>
      </c>
      <c r="B101" s="37">
        <v>3582</v>
      </c>
      <c r="C101" s="37">
        <v>4515</v>
      </c>
      <c r="E101" t="s">
        <v>97</v>
      </c>
      <c r="F101" s="37">
        <v>2268</v>
      </c>
      <c r="G101" s="37">
        <v>2552</v>
      </c>
    </row>
    <row r="102" spans="1:7" ht="12.75">
      <c r="A102" s="35" t="s">
        <v>96</v>
      </c>
      <c r="B102" s="37">
        <v>9460</v>
      </c>
      <c r="C102" s="37">
        <v>12527</v>
      </c>
      <c r="E102" s="46" t="s">
        <v>145</v>
      </c>
      <c r="F102" s="37">
        <v>534</v>
      </c>
      <c r="G102" s="37">
        <v>542</v>
      </c>
    </row>
    <row r="103" spans="1:7" ht="12.75">
      <c r="A103" s="35" t="s">
        <v>97</v>
      </c>
      <c r="B103" s="37">
        <v>2268</v>
      </c>
      <c r="C103" s="37">
        <v>2552</v>
      </c>
      <c r="E103" t="s">
        <v>106</v>
      </c>
      <c r="F103" s="37">
        <v>7518</v>
      </c>
      <c r="G103" s="37">
        <v>8176</v>
      </c>
    </row>
    <row r="104" spans="1:7" ht="12.75">
      <c r="A104" s="35" t="s">
        <v>98</v>
      </c>
      <c r="B104" s="37">
        <v>314</v>
      </c>
      <c r="C104" s="37">
        <v>352</v>
      </c>
      <c r="E104" t="s">
        <v>136</v>
      </c>
      <c r="F104" s="37">
        <f>SUM(F94:F103)</f>
        <v>29791</v>
      </c>
      <c r="G104" s="37">
        <f>SUM(G94:G103)</f>
        <v>31474</v>
      </c>
    </row>
    <row r="105" spans="1:3" ht="12.75">
      <c r="A105" s="35" t="s">
        <v>99</v>
      </c>
      <c r="B105" s="37">
        <v>534</v>
      </c>
      <c r="C105" s="37">
        <v>542</v>
      </c>
    </row>
    <row r="106" spans="1:7" ht="15">
      <c r="A106" s="35" t="s">
        <v>100</v>
      </c>
      <c r="B106" s="37">
        <v>161</v>
      </c>
      <c r="C106" s="37">
        <v>167</v>
      </c>
      <c r="E106" s="11" t="s">
        <v>149</v>
      </c>
      <c r="F106" s="50">
        <f>AVERAGE(F107:F117)</f>
        <v>2425.7272727272725</v>
      </c>
      <c r="G106" s="50">
        <f>AVERAGE(G107:G118)</f>
        <v>2213.8333333333335</v>
      </c>
    </row>
    <row r="107" spans="1:7" ht="12.75">
      <c r="A107" s="35" t="s">
        <v>101</v>
      </c>
      <c r="B107" s="37">
        <v>4173</v>
      </c>
      <c r="C107" s="37">
        <v>4050</v>
      </c>
      <c r="E107" t="s">
        <v>6</v>
      </c>
      <c r="F107" s="37">
        <v>374</v>
      </c>
      <c r="G107" s="37">
        <v>414</v>
      </c>
    </row>
    <row r="108" spans="1:7" ht="12.75">
      <c r="A108" s="35" t="s">
        <v>102</v>
      </c>
      <c r="B108" s="37">
        <v>2787</v>
      </c>
      <c r="C108" s="37">
        <v>3422</v>
      </c>
      <c r="E108" s="46" t="s">
        <v>17</v>
      </c>
      <c r="F108" s="37">
        <v>658</v>
      </c>
      <c r="G108" s="37">
        <v>680</v>
      </c>
    </row>
    <row r="109" spans="1:7" ht="12.75">
      <c r="A109" s="35" t="s">
        <v>103</v>
      </c>
      <c r="B109" s="37">
        <v>3963</v>
      </c>
      <c r="C109" s="37">
        <v>4258</v>
      </c>
      <c r="E109" s="46" t="s">
        <v>26</v>
      </c>
      <c r="F109" s="37">
        <v>978</v>
      </c>
      <c r="G109" s="37">
        <v>1284</v>
      </c>
    </row>
    <row r="110" spans="1:7" ht="12.75">
      <c r="A110" s="35" t="s">
        <v>104</v>
      </c>
      <c r="B110" s="37">
        <v>12855</v>
      </c>
      <c r="C110" s="37">
        <v>12317</v>
      </c>
      <c r="E110" s="46" t="s">
        <v>41</v>
      </c>
      <c r="F110" s="37">
        <v>788</v>
      </c>
      <c r="G110" s="37">
        <v>821</v>
      </c>
    </row>
    <row r="111" spans="1:7" ht="12.75">
      <c r="A111" s="35" t="s">
        <v>105</v>
      </c>
      <c r="B111" s="37">
        <v>3050</v>
      </c>
      <c r="C111" s="37">
        <v>3041</v>
      </c>
      <c r="E111" s="46" t="s">
        <v>52</v>
      </c>
      <c r="F111" s="37">
        <v>136</v>
      </c>
      <c r="G111" s="37">
        <v>201</v>
      </c>
    </row>
    <row r="112" spans="1:7" ht="12.75">
      <c r="A112" s="35" t="s">
        <v>106</v>
      </c>
      <c r="B112" s="37">
        <v>7518</v>
      </c>
      <c r="C112" s="37">
        <v>8176</v>
      </c>
      <c r="E112" s="46" t="s">
        <v>58</v>
      </c>
      <c r="F112" s="37">
        <v>624</v>
      </c>
      <c r="G112" s="37">
        <v>668</v>
      </c>
    </row>
    <row r="113" spans="1:7" ht="12.75">
      <c r="A113" s="35" t="s">
        <v>107</v>
      </c>
      <c r="B113" s="37">
        <v>3053</v>
      </c>
      <c r="C113" s="37">
        <v>3232</v>
      </c>
      <c r="E113" t="s">
        <v>67</v>
      </c>
      <c r="F113" s="37">
        <v>7430</v>
      </c>
      <c r="G113" s="37">
        <v>7438</v>
      </c>
    </row>
    <row r="114" spans="1:7" ht="12.75">
      <c r="A114" s="35" t="s">
        <v>108</v>
      </c>
      <c r="B114" s="37">
        <v>1597</v>
      </c>
      <c r="C114" s="37">
        <v>1709</v>
      </c>
      <c r="E114" s="12" t="s">
        <v>73</v>
      </c>
      <c r="F114" s="37">
        <v>4713</v>
      </c>
      <c r="G114" s="37">
        <v>4950</v>
      </c>
    </row>
    <row r="115" spans="1:7" ht="12.75">
      <c r="A115" s="35" t="s">
        <v>109</v>
      </c>
      <c r="B115" s="37">
        <v>1135</v>
      </c>
      <c r="C115" s="37">
        <v>1302</v>
      </c>
      <c r="E115" t="s">
        <v>77</v>
      </c>
      <c r="F115" s="37">
        <v>338</v>
      </c>
      <c r="G115" s="37">
        <v>431</v>
      </c>
    </row>
    <row r="116" spans="1:7" ht="12.75">
      <c r="A116" s="35" t="s">
        <v>110</v>
      </c>
      <c r="B116" s="37">
        <v>899</v>
      </c>
      <c r="C116" s="37">
        <v>1060</v>
      </c>
      <c r="E116" t="s">
        <v>82</v>
      </c>
      <c r="F116" s="37">
        <v>397</v>
      </c>
      <c r="G116" s="37">
        <v>415</v>
      </c>
    </row>
    <row r="117" spans="1:7" ht="12.75">
      <c r="A117" s="35" t="s">
        <v>111</v>
      </c>
      <c r="B117" s="37">
        <v>1148</v>
      </c>
      <c r="C117" s="37">
        <v>1398</v>
      </c>
      <c r="E117" s="46" t="s">
        <v>87</v>
      </c>
      <c r="F117" s="37">
        <v>10247</v>
      </c>
      <c r="G117" s="37">
        <v>8856</v>
      </c>
    </row>
    <row r="118" spans="1:7" ht="12.75">
      <c r="A118" s="36" t="s">
        <v>112</v>
      </c>
      <c r="B118" s="37">
        <v>0</v>
      </c>
      <c r="C118" s="37">
        <v>408</v>
      </c>
      <c r="E118" s="46" t="s">
        <v>112</v>
      </c>
      <c r="F118" s="37">
        <v>0</v>
      </c>
      <c r="G118" s="37">
        <v>408</v>
      </c>
    </row>
    <row r="119" spans="2:7" ht="12.75">
      <c r="B119" s="32">
        <f>SUM(B7:B118)</f>
        <v>1140026</v>
      </c>
      <c r="C119" s="32">
        <f>SUM(C7:C118)</f>
        <v>1153724</v>
      </c>
      <c r="E119" t="s">
        <v>136</v>
      </c>
      <c r="F119" s="37">
        <f>SUM(F107:F118)</f>
        <v>26683</v>
      </c>
      <c r="G119" s="37">
        <f>SUM(G107:G118)</f>
        <v>26566</v>
      </c>
    </row>
    <row r="120" ht="12.75">
      <c r="B120"/>
    </row>
    <row r="121" spans="2:7" ht="15">
      <c r="B121"/>
      <c r="E121" s="11" t="s">
        <v>150</v>
      </c>
      <c r="F121" s="50">
        <f>AVERAGE(F122:F136)</f>
        <v>2654.2</v>
      </c>
      <c r="G121" s="50">
        <f>AVERAGE(G122:G136)</f>
        <v>3590.866666666667</v>
      </c>
    </row>
    <row r="122" spans="2:7" ht="12.75">
      <c r="B122"/>
      <c r="E122" t="s">
        <v>12</v>
      </c>
      <c r="F122" s="37">
        <v>471</v>
      </c>
      <c r="G122" s="37">
        <v>558</v>
      </c>
    </row>
    <row r="123" spans="2:7" ht="12.75">
      <c r="B123"/>
      <c r="E123" s="46" t="s">
        <v>18</v>
      </c>
      <c r="F123" s="37">
        <v>1389</v>
      </c>
      <c r="G123" s="37">
        <v>2470</v>
      </c>
    </row>
    <row r="124" spans="2:7" ht="12.75">
      <c r="B124"/>
      <c r="E124" s="46" t="s">
        <v>21</v>
      </c>
      <c r="F124" s="37">
        <v>1047</v>
      </c>
      <c r="G124" s="37">
        <v>1487</v>
      </c>
    </row>
    <row r="125" spans="2:7" ht="12.75">
      <c r="B125"/>
      <c r="E125" s="46" t="s">
        <v>146</v>
      </c>
      <c r="F125" s="37">
        <v>316</v>
      </c>
      <c r="G125" s="37">
        <v>450</v>
      </c>
    </row>
    <row r="126" spans="2:7" ht="12.75">
      <c r="B126"/>
      <c r="E126" s="46" t="s">
        <v>46</v>
      </c>
      <c r="F126" s="37">
        <v>987</v>
      </c>
      <c r="G126" s="37">
        <v>1327</v>
      </c>
    </row>
    <row r="127" spans="2:7" ht="12.75">
      <c r="B127"/>
      <c r="E127" s="46" t="s">
        <v>48</v>
      </c>
      <c r="F127" s="37">
        <v>1090</v>
      </c>
      <c r="G127" s="37">
        <v>1570</v>
      </c>
    </row>
    <row r="128" spans="2:7" ht="12.75">
      <c r="B128"/>
      <c r="E128" s="46" t="s">
        <v>54</v>
      </c>
      <c r="F128" s="37">
        <v>3523</v>
      </c>
      <c r="G128" s="37">
        <v>5503</v>
      </c>
    </row>
    <row r="129" spans="2:7" ht="12.75">
      <c r="B129"/>
      <c r="E129" s="46" t="s">
        <v>65</v>
      </c>
      <c r="F129" s="37">
        <v>937</v>
      </c>
      <c r="G129" s="37">
        <v>1109</v>
      </c>
    </row>
    <row r="130" spans="5:7" ht="12.75">
      <c r="E130" s="46" t="s">
        <v>69</v>
      </c>
      <c r="F130" s="37">
        <v>829</v>
      </c>
      <c r="G130" s="37">
        <v>1023</v>
      </c>
    </row>
    <row r="131" spans="5:7" ht="12.75">
      <c r="E131" t="s">
        <v>74</v>
      </c>
      <c r="F131" s="37">
        <v>580</v>
      </c>
      <c r="G131" s="37">
        <v>896</v>
      </c>
    </row>
    <row r="132" spans="5:7" ht="12.75">
      <c r="E132" s="46" t="s">
        <v>78</v>
      </c>
      <c r="F132" s="37">
        <v>473</v>
      </c>
      <c r="G132" s="37">
        <v>702</v>
      </c>
    </row>
    <row r="133" spans="5:7" ht="12.75">
      <c r="E133" s="46" t="s">
        <v>81</v>
      </c>
      <c r="F133" s="37">
        <v>12807</v>
      </c>
      <c r="G133" s="37">
        <v>16527</v>
      </c>
    </row>
    <row r="134" spans="5:7" ht="12.75">
      <c r="E134" s="46" t="s">
        <v>91</v>
      </c>
      <c r="F134" s="37">
        <v>3117</v>
      </c>
      <c r="G134" s="37">
        <v>4292</v>
      </c>
    </row>
    <row r="135" spans="5:7" ht="12.75">
      <c r="E135" s="12" t="s">
        <v>151</v>
      </c>
      <c r="F135" s="37">
        <v>9460</v>
      </c>
      <c r="G135" s="37">
        <v>12527</v>
      </c>
    </row>
    <row r="136" spans="5:7" ht="12.75">
      <c r="E136" s="46" t="s">
        <v>102</v>
      </c>
      <c r="F136" s="37">
        <v>2787</v>
      </c>
      <c r="G136" s="37">
        <v>3422</v>
      </c>
    </row>
    <row r="137" spans="5:7" ht="12.75">
      <c r="E137" s="1" t="s">
        <v>136</v>
      </c>
      <c r="F137" s="37">
        <f>SUM(F122:F136)</f>
        <v>39813</v>
      </c>
      <c r="G137" s="37">
        <f>SUM(G122:G136)</f>
        <v>53863</v>
      </c>
    </row>
  </sheetData>
  <sheetProtection/>
  <printOptions/>
  <pageMargins left="0.7086614173228347" right="0.7086614173228347" top="0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1"/>
  <sheetViews>
    <sheetView zoomScalePageLayoutView="0" workbookViewId="0" topLeftCell="I1">
      <selection activeCell="T28" sqref="T28"/>
    </sheetView>
  </sheetViews>
  <sheetFormatPr defaultColWidth="11.421875" defaultRowHeight="12.75"/>
  <cols>
    <col min="1" max="1" width="19.7109375" style="0" bestFit="1" customWidth="1"/>
    <col min="2" max="3" width="20.8515625" style="0" bestFit="1" customWidth="1"/>
    <col min="4" max="4" width="15.7109375" style="0" bestFit="1" customWidth="1"/>
    <col min="5" max="7" width="15.7109375" style="0" customWidth="1"/>
    <col min="8" max="8" width="23.28125" style="0" bestFit="1" customWidth="1"/>
    <col min="9" max="9" width="15.7109375" style="0" customWidth="1"/>
    <col min="11" max="11" width="19.7109375" style="0" bestFit="1" customWidth="1"/>
    <col min="12" max="13" width="9.140625" style="0" bestFit="1" customWidth="1"/>
    <col min="14" max="14" width="9.57421875" style="0" customWidth="1"/>
    <col min="15" max="15" width="10.57421875" style="0" customWidth="1"/>
    <col min="16" max="16" width="15.8515625" style="0" customWidth="1"/>
    <col min="17" max="17" width="11.421875" style="0" customWidth="1"/>
    <col min="18" max="18" width="12.57421875" style="0" customWidth="1"/>
    <col min="19" max="19" width="14.28125" style="0" customWidth="1"/>
  </cols>
  <sheetData>
    <row r="1" spans="2:17" ht="12.75">
      <c r="B1" t="s">
        <v>137</v>
      </c>
      <c r="C1">
        <v>2010</v>
      </c>
      <c r="D1" t="s">
        <v>139</v>
      </c>
      <c r="E1" t="s">
        <v>138</v>
      </c>
      <c r="F1" s="46" t="s">
        <v>190</v>
      </c>
      <c r="G1" s="46" t="s">
        <v>191</v>
      </c>
      <c r="H1" s="46"/>
      <c r="I1" s="46"/>
      <c r="K1" s="104" t="s">
        <v>161</v>
      </c>
      <c r="L1" s="104"/>
      <c r="M1" s="104"/>
      <c r="N1" s="104"/>
      <c r="O1" s="104"/>
      <c r="P1" s="104"/>
      <c r="Q1" s="104"/>
    </row>
    <row r="2" spans="1:19" ht="12.75">
      <c r="A2" t="s">
        <v>113</v>
      </c>
      <c r="L2" s="102" t="s">
        <v>216</v>
      </c>
      <c r="M2" s="103"/>
      <c r="N2" s="102" t="s">
        <v>155</v>
      </c>
      <c r="O2" s="103"/>
      <c r="P2" s="102" t="s">
        <v>192</v>
      </c>
      <c r="Q2" s="103"/>
      <c r="R2" s="102" t="s">
        <v>193</v>
      </c>
      <c r="S2" s="103"/>
    </row>
    <row r="3" spans="1:21" ht="12.75">
      <c r="A3" t="s">
        <v>7</v>
      </c>
      <c r="B3" s="67">
        <v>46944</v>
      </c>
      <c r="C3" s="67">
        <v>77805</v>
      </c>
      <c r="D3" s="67">
        <v>110</v>
      </c>
      <c r="E3" s="67">
        <v>112</v>
      </c>
      <c r="F3" s="67">
        <f>B3*D3</f>
        <v>5163840</v>
      </c>
      <c r="G3" s="67">
        <f>C3*E3</f>
        <v>8714160</v>
      </c>
      <c r="H3">
        <f>(B3-$F$18)^2*D3</f>
        <v>107866989629.74463</v>
      </c>
      <c r="I3">
        <f>(C3-$G$18)^2*E3</f>
        <v>215099879723.88818</v>
      </c>
      <c r="L3" s="49">
        <v>1996</v>
      </c>
      <c r="M3" s="49">
        <v>2010</v>
      </c>
      <c r="N3" s="49">
        <v>1996</v>
      </c>
      <c r="O3" s="49">
        <v>2010</v>
      </c>
      <c r="P3" s="49">
        <v>1996</v>
      </c>
      <c r="Q3" s="49">
        <v>2010</v>
      </c>
      <c r="R3" s="49">
        <v>1196</v>
      </c>
      <c r="S3" s="49">
        <v>2010</v>
      </c>
      <c r="T3" t="s">
        <v>217</v>
      </c>
      <c r="U3" t="s">
        <v>217</v>
      </c>
    </row>
    <row r="4" spans="1:22" ht="15">
      <c r="A4" t="s">
        <v>8</v>
      </c>
      <c r="B4" s="67">
        <v>11329</v>
      </c>
      <c r="C4" s="67">
        <v>13703</v>
      </c>
      <c r="D4" s="67">
        <v>285</v>
      </c>
      <c r="E4" s="67">
        <v>325</v>
      </c>
      <c r="F4" s="67">
        <f aca="true" t="shared" si="0" ref="F4:F67">B4*D4</f>
        <v>3228765</v>
      </c>
      <c r="G4" s="67">
        <f aca="true" t="shared" si="1" ref="G4:G67">C4*E4</f>
        <v>4453475</v>
      </c>
      <c r="H4">
        <f aca="true" t="shared" si="2" ref="H4:H16">(B4-$F$18)^2*D4</f>
        <v>5270441662.824292</v>
      </c>
      <c r="I4">
        <f aca="true" t="shared" si="3" ref="I4:I16">(C4-$G$18)^2*E4</f>
        <v>133640370831.47913</v>
      </c>
      <c r="K4" s="40" t="s">
        <v>113</v>
      </c>
      <c r="L4" s="41">
        <v>21128</v>
      </c>
      <c r="M4" s="41">
        <v>23322</v>
      </c>
      <c r="N4" s="41">
        <v>15629.322983718288</v>
      </c>
      <c r="O4" s="41">
        <v>33981.09510333591</v>
      </c>
      <c r="P4" s="41">
        <v>9385.940327803404</v>
      </c>
      <c r="Q4" s="41">
        <v>18190.169246900936</v>
      </c>
      <c r="R4" s="71">
        <f aca="true" t="shared" si="4" ref="R4:S11">P4/N4</f>
        <v>0.600534030653863</v>
      </c>
      <c r="S4" s="71">
        <f t="shared" si="4"/>
        <v>0.5353026202241262</v>
      </c>
      <c r="T4">
        <f>L4*N4</f>
        <v>330216336</v>
      </c>
      <c r="U4">
        <f>M4*O4</f>
        <v>792507100.0000001</v>
      </c>
      <c r="V4">
        <f aca="true" t="shared" si="5" ref="V4:V10">U4/T4</f>
        <v>2.3999633379736856</v>
      </c>
    </row>
    <row r="5" spans="1:22" ht="15">
      <c r="A5" t="s">
        <v>9</v>
      </c>
      <c r="B5" s="67">
        <v>7948</v>
      </c>
      <c r="C5" s="67">
        <v>18457</v>
      </c>
      <c r="D5" s="67">
        <v>1096</v>
      </c>
      <c r="E5" s="67">
        <v>1142</v>
      </c>
      <c r="F5" s="67">
        <f t="shared" si="0"/>
        <v>8711008</v>
      </c>
      <c r="G5" s="67">
        <f t="shared" si="1"/>
        <v>21077894</v>
      </c>
      <c r="H5">
        <f t="shared" si="2"/>
        <v>64666984167.09791</v>
      </c>
      <c r="I5">
        <f t="shared" si="3"/>
        <v>275219177863.8113</v>
      </c>
      <c r="K5" s="40" t="s">
        <v>147</v>
      </c>
      <c r="L5" s="41">
        <v>44402</v>
      </c>
      <c r="M5" s="41">
        <v>46056</v>
      </c>
      <c r="N5" s="41">
        <v>12202.522273771452</v>
      </c>
      <c r="O5" s="41">
        <v>24940.592734931386</v>
      </c>
      <c r="P5" s="41">
        <v>4693.092958138185</v>
      </c>
      <c r="Q5" s="41">
        <v>13585.851629242497</v>
      </c>
      <c r="R5" s="71">
        <f t="shared" si="4"/>
        <v>0.38460023697114576</v>
      </c>
      <c r="S5" s="71">
        <f t="shared" si="4"/>
        <v>0.5447284983814509</v>
      </c>
      <c r="T5">
        <f aca="true" t="shared" si="6" ref="T5:T10">L5*N5</f>
        <v>541816394</v>
      </c>
      <c r="U5">
        <f aca="true" t="shared" si="7" ref="U5:U10">M5*O5</f>
        <v>1148663939</v>
      </c>
      <c r="V5">
        <f t="shared" si="5"/>
        <v>2.1200243324494163</v>
      </c>
    </row>
    <row r="6" spans="1:22" ht="15">
      <c r="A6" t="s">
        <v>10</v>
      </c>
      <c r="B6" s="67">
        <v>38941</v>
      </c>
      <c r="C6" s="67">
        <v>60439</v>
      </c>
      <c r="D6" s="67">
        <v>730</v>
      </c>
      <c r="E6" s="67">
        <v>920</v>
      </c>
      <c r="F6" s="67">
        <f t="shared" si="0"/>
        <v>28426930</v>
      </c>
      <c r="G6" s="67">
        <f t="shared" si="1"/>
        <v>55603880</v>
      </c>
      <c r="H6">
        <f t="shared" si="2"/>
        <v>396707028277.349</v>
      </c>
      <c r="I6">
        <f t="shared" si="3"/>
        <v>644019072999.2479</v>
      </c>
      <c r="K6" s="40" t="s">
        <v>115</v>
      </c>
      <c r="L6" s="41">
        <v>90232</v>
      </c>
      <c r="M6" s="41">
        <v>96642</v>
      </c>
      <c r="N6" s="41">
        <v>15758.963582764429</v>
      </c>
      <c r="O6" s="41">
        <v>35473.32916330374</v>
      </c>
      <c r="P6" s="41">
        <v>6564.993604473588</v>
      </c>
      <c r="Q6" s="41">
        <v>15140.402773092072</v>
      </c>
      <c r="R6" s="71">
        <f t="shared" si="4"/>
        <v>0.41658790376631866</v>
      </c>
      <c r="S6" s="71">
        <f t="shared" si="4"/>
        <v>0.42681087820633523</v>
      </c>
      <c r="T6">
        <f t="shared" si="6"/>
        <v>1421962802</v>
      </c>
      <c r="U6">
        <f t="shared" si="7"/>
        <v>3428213476.9999995</v>
      </c>
      <c r="V6">
        <f t="shared" si="5"/>
        <v>2.410902361284131</v>
      </c>
    </row>
    <row r="7" spans="1:22" ht="15">
      <c r="A7" t="s">
        <v>14</v>
      </c>
      <c r="B7" s="67">
        <v>8614</v>
      </c>
      <c r="C7" s="67">
        <v>36955</v>
      </c>
      <c r="D7" s="67">
        <v>594</v>
      </c>
      <c r="E7" s="67">
        <v>760</v>
      </c>
      <c r="F7" s="67">
        <f t="shared" si="0"/>
        <v>5116716</v>
      </c>
      <c r="G7" s="67">
        <f t="shared" si="1"/>
        <v>28085800</v>
      </c>
      <c r="H7">
        <f t="shared" si="2"/>
        <v>29233565400.136322</v>
      </c>
      <c r="I7">
        <f t="shared" si="3"/>
        <v>6721523854.146022</v>
      </c>
      <c r="K7" s="40" t="s">
        <v>116</v>
      </c>
      <c r="L7" s="41">
        <v>887977</v>
      </c>
      <c r="M7" s="41">
        <v>875801</v>
      </c>
      <c r="N7" s="41">
        <v>13385.187214308478</v>
      </c>
      <c r="O7" s="41">
        <v>29163.546077248142</v>
      </c>
      <c r="P7" s="41">
        <v>6541.048120444596</v>
      </c>
      <c r="Q7" s="41">
        <v>20273.542742325866</v>
      </c>
      <c r="R7" s="71">
        <f t="shared" si="4"/>
        <v>0.48867811975407827</v>
      </c>
      <c r="S7" s="71">
        <f t="shared" si="4"/>
        <v>0.6951672711070693</v>
      </c>
      <c r="T7">
        <f t="shared" si="6"/>
        <v>11885738387</v>
      </c>
      <c r="U7">
        <f t="shared" si="7"/>
        <v>25541462818</v>
      </c>
      <c r="V7">
        <f t="shared" si="5"/>
        <v>2.1489167930816917</v>
      </c>
    </row>
    <row r="8" spans="1:22" ht="15">
      <c r="A8" t="s">
        <v>31</v>
      </c>
      <c r="B8" s="67">
        <v>9186</v>
      </c>
      <c r="C8" s="67">
        <v>18595</v>
      </c>
      <c r="D8" s="67">
        <v>1048</v>
      </c>
      <c r="E8" s="67">
        <v>1313</v>
      </c>
      <c r="F8" s="67">
        <f t="shared" si="0"/>
        <v>9626928</v>
      </c>
      <c r="G8" s="67">
        <f t="shared" si="1"/>
        <v>24415235</v>
      </c>
      <c r="H8">
        <f t="shared" si="2"/>
        <v>43509198803.992935</v>
      </c>
      <c r="I8">
        <f t="shared" si="3"/>
        <v>310829014280.4421</v>
      </c>
      <c r="K8" s="40" t="s">
        <v>118</v>
      </c>
      <c r="L8" s="41">
        <v>29791</v>
      </c>
      <c r="M8" s="41">
        <v>31474</v>
      </c>
      <c r="N8" s="41">
        <v>9767.584773925011</v>
      </c>
      <c r="O8" s="41">
        <v>22661.136874880853</v>
      </c>
      <c r="P8" s="41">
        <v>1372.4689756454397</v>
      </c>
      <c r="Q8" s="41">
        <v>3221.196596236835</v>
      </c>
      <c r="R8" s="71">
        <f t="shared" si="4"/>
        <v>0.14051262491310082</v>
      </c>
      <c r="S8" s="71">
        <f t="shared" si="4"/>
        <v>0.14214629274877327</v>
      </c>
      <c r="T8">
        <f t="shared" si="6"/>
        <v>290986118</v>
      </c>
      <c r="U8">
        <f t="shared" si="7"/>
        <v>713236622</v>
      </c>
      <c r="V8">
        <f t="shared" si="5"/>
        <v>2.4511018838362593</v>
      </c>
    </row>
    <row r="9" spans="1:22" ht="15">
      <c r="A9" t="s">
        <v>57</v>
      </c>
      <c r="B9" s="67">
        <v>26977</v>
      </c>
      <c r="C9" s="67">
        <v>54603</v>
      </c>
      <c r="D9" s="67">
        <v>4000</v>
      </c>
      <c r="E9" s="67">
        <v>4239</v>
      </c>
      <c r="F9" s="67">
        <f t="shared" si="0"/>
        <v>107908000</v>
      </c>
      <c r="G9" s="67">
        <f t="shared" si="1"/>
        <v>231462117</v>
      </c>
      <c r="H9">
        <f t="shared" si="2"/>
        <v>515079094663.3928</v>
      </c>
      <c r="I9">
        <f t="shared" si="3"/>
        <v>1802689694082.7607</v>
      </c>
      <c r="K9" s="40" t="s">
        <v>149</v>
      </c>
      <c r="L9" s="41">
        <v>26683</v>
      </c>
      <c r="M9" s="41">
        <v>26566</v>
      </c>
      <c r="N9" s="41">
        <v>13500.945545853165</v>
      </c>
      <c r="O9" s="41">
        <v>24420.096777836334</v>
      </c>
      <c r="P9" s="41">
        <v>5878.481039578095</v>
      </c>
      <c r="Q9" s="41">
        <v>17666.87523685009</v>
      </c>
      <c r="R9" s="71">
        <f t="shared" si="4"/>
        <v>0.43541254348542124</v>
      </c>
      <c r="S9" s="71">
        <f t="shared" si="4"/>
        <v>0.7234563973097984</v>
      </c>
      <c r="T9">
        <f t="shared" si="6"/>
        <v>360245730</v>
      </c>
      <c r="U9">
        <f t="shared" si="7"/>
        <v>648744291</v>
      </c>
      <c r="V9">
        <f t="shared" si="5"/>
        <v>1.8008382528225941</v>
      </c>
    </row>
    <row r="10" spans="1:22" ht="15">
      <c r="A10" t="s">
        <v>88</v>
      </c>
      <c r="B10" s="67">
        <v>27545</v>
      </c>
      <c r="C10" s="67">
        <v>63882</v>
      </c>
      <c r="D10" s="67">
        <v>1888</v>
      </c>
      <c r="E10" s="67">
        <v>2405</v>
      </c>
      <c r="F10" s="67">
        <f t="shared" si="0"/>
        <v>52004960</v>
      </c>
      <c r="G10" s="67">
        <f t="shared" si="1"/>
        <v>153636210</v>
      </c>
      <c r="H10">
        <f t="shared" si="2"/>
        <v>268064581331.9779</v>
      </c>
      <c r="I10">
        <f t="shared" si="3"/>
        <v>2150224193302.6384</v>
      </c>
      <c r="K10" s="28" t="s">
        <v>150</v>
      </c>
      <c r="L10" s="41">
        <v>39813</v>
      </c>
      <c r="M10" s="41">
        <v>53863</v>
      </c>
      <c r="N10" s="41">
        <v>12791.123879134955</v>
      </c>
      <c r="O10" s="41">
        <v>25785.334292557043</v>
      </c>
      <c r="P10" s="41">
        <v>4144.878213160156</v>
      </c>
      <c r="Q10" s="41">
        <v>10410.491924440706</v>
      </c>
      <c r="R10" s="71">
        <f t="shared" si="4"/>
        <v>0.3240433172507487</v>
      </c>
      <c r="S10" s="71">
        <f t="shared" si="4"/>
        <v>0.4037369384598478</v>
      </c>
      <c r="T10">
        <f t="shared" si="6"/>
        <v>509253014.99999994</v>
      </c>
      <c r="U10">
        <f t="shared" si="7"/>
        <v>1388875461</v>
      </c>
      <c r="V10">
        <f t="shared" si="5"/>
        <v>2.7272798001991214</v>
      </c>
    </row>
    <row r="11" spans="1:19" ht="15">
      <c r="A11" t="s">
        <v>90</v>
      </c>
      <c r="B11" s="67">
        <v>12936</v>
      </c>
      <c r="C11" s="67">
        <v>20225</v>
      </c>
      <c r="D11" s="67">
        <v>1046</v>
      </c>
      <c r="E11" s="67">
        <v>1269</v>
      </c>
      <c r="F11" s="67">
        <f t="shared" si="0"/>
        <v>13531056</v>
      </c>
      <c r="G11" s="67">
        <f t="shared" si="1"/>
        <v>25665525</v>
      </c>
      <c r="H11">
        <f t="shared" si="2"/>
        <v>7587672174.577939</v>
      </c>
      <c r="I11">
        <f t="shared" si="3"/>
        <v>240133063512.37613</v>
      </c>
      <c r="K11" s="48" t="s">
        <v>154</v>
      </c>
      <c r="L11" s="42">
        <f>SUM(L4:L10)</f>
        <v>1140026</v>
      </c>
      <c r="M11" s="42">
        <f>SUM(M4:M10)</f>
        <v>1153724</v>
      </c>
      <c r="N11" s="42">
        <v>13456.025373105525</v>
      </c>
      <c r="O11" s="42">
        <v>29176.565372654117</v>
      </c>
      <c r="P11" s="42">
        <v>6452.060010261531</v>
      </c>
      <c r="Q11" s="42">
        <v>19092.257962991844</v>
      </c>
      <c r="R11" s="72">
        <f t="shared" si="4"/>
        <v>0.4794922595164857</v>
      </c>
      <c r="S11" s="72">
        <f t="shared" si="4"/>
        <v>0.6543696188752278</v>
      </c>
    </row>
    <row r="12" spans="1:9" ht="12.75">
      <c r="A12" t="s">
        <v>100</v>
      </c>
      <c r="B12" s="67">
        <v>7471</v>
      </c>
      <c r="C12" s="67">
        <v>13620</v>
      </c>
      <c r="D12" s="67">
        <v>161</v>
      </c>
      <c r="E12" s="67">
        <v>167</v>
      </c>
      <c r="F12" s="67">
        <f t="shared" si="0"/>
        <v>1202831</v>
      </c>
      <c r="G12" s="67">
        <f t="shared" si="1"/>
        <v>2274540</v>
      </c>
      <c r="H12">
        <f t="shared" si="2"/>
        <v>10715875658.973238</v>
      </c>
      <c r="I12">
        <f t="shared" si="3"/>
        <v>69233890365.78395</v>
      </c>
    </row>
    <row r="13" spans="1:16" ht="12.75">
      <c r="A13" t="s">
        <v>101</v>
      </c>
      <c r="B13" s="67">
        <v>8286</v>
      </c>
      <c r="C13" s="67">
        <v>29802</v>
      </c>
      <c r="D13" s="67">
        <v>4173</v>
      </c>
      <c r="E13" s="67">
        <v>4050</v>
      </c>
      <c r="F13" s="67">
        <f t="shared" si="0"/>
        <v>34577478</v>
      </c>
      <c r="G13" s="67">
        <f t="shared" si="1"/>
        <v>120698100</v>
      </c>
      <c r="H13">
        <f t="shared" si="2"/>
        <v>225026489665.49554</v>
      </c>
      <c r="I13">
        <f t="shared" si="3"/>
        <v>70732585325.04099</v>
      </c>
      <c r="P13">
        <f>Q4/P4</f>
        <v>1.9380231081394472</v>
      </c>
    </row>
    <row r="14" spans="1:20" ht="12.75">
      <c r="A14" t="s">
        <v>114</v>
      </c>
      <c r="B14" s="67">
        <v>10249</v>
      </c>
      <c r="C14" s="67">
        <v>16367</v>
      </c>
      <c r="D14" s="67">
        <v>3963</v>
      </c>
      <c r="E14" s="67">
        <v>4258</v>
      </c>
      <c r="F14" s="67">
        <f t="shared" si="0"/>
        <v>40616787</v>
      </c>
      <c r="G14" s="67">
        <f t="shared" si="1"/>
        <v>69690686</v>
      </c>
      <c r="H14">
        <f t="shared" si="2"/>
        <v>114720430246.37134</v>
      </c>
      <c r="I14">
        <f t="shared" si="3"/>
        <v>1321071522585.2637</v>
      </c>
      <c r="L14">
        <f aca="true" t="shared" si="8" ref="L14:L20">(M4-L4)/L4</f>
        <v>0.10384324119651647</v>
      </c>
      <c r="P14">
        <f aca="true" t="shared" si="9" ref="P14:P20">Q5/P5</f>
        <v>2.894860969178883</v>
      </c>
      <c r="S14" s="29" t="s">
        <v>139</v>
      </c>
      <c r="T14" s="29" t="s">
        <v>138</v>
      </c>
    </row>
    <row r="15" spans="1:20" ht="15">
      <c r="A15" t="s">
        <v>109</v>
      </c>
      <c r="B15" s="67">
        <v>8397</v>
      </c>
      <c r="C15" s="67">
        <v>20409</v>
      </c>
      <c r="D15" s="67">
        <v>1135</v>
      </c>
      <c r="E15" s="67">
        <v>1302</v>
      </c>
      <c r="F15" s="67">
        <f t="shared" si="0"/>
        <v>9530595</v>
      </c>
      <c r="G15" s="67">
        <f t="shared" si="1"/>
        <v>26572518</v>
      </c>
      <c r="H15">
        <f t="shared" si="2"/>
        <v>59367872665.83047</v>
      </c>
      <c r="I15">
        <f t="shared" si="3"/>
        <v>239830698673.1809</v>
      </c>
      <c r="L15">
        <f t="shared" si="8"/>
        <v>0.037250574298455026</v>
      </c>
      <c r="P15">
        <f t="shared" si="9"/>
        <v>2.306232676719584</v>
      </c>
      <c r="R15" s="40" t="s">
        <v>183</v>
      </c>
      <c r="S15" s="41">
        <v>21128</v>
      </c>
      <c r="T15" s="41">
        <v>23322</v>
      </c>
    </row>
    <row r="16" spans="1:20" ht="15">
      <c r="A16" t="s">
        <v>110</v>
      </c>
      <c r="B16" s="67">
        <v>11758</v>
      </c>
      <c r="C16" s="67">
        <v>19016</v>
      </c>
      <c r="D16" s="67">
        <v>899</v>
      </c>
      <c r="E16" s="67">
        <v>1060</v>
      </c>
      <c r="F16" s="67">
        <f t="shared" si="0"/>
        <v>10570442</v>
      </c>
      <c r="G16" s="67">
        <f t="shared" si="1"/>
        <v>20156960</v>
      </c>
      <c r="H16">
        <f t="shared" si="2"/>
        <v>13473440338.194654</v>
      </c>
      <c r="I16">
        <f t="shared" si="3"/>
        <v>237391315739.00168</v>
      </c>
      <c r="L16">
        <f t="shared" si="8"/>
        <v>0.07103909921092295</v>
      </c>
      <c r="P16">
        <f t="shared" si="9"/>
        <v>3.099433358234929</v>
      </c>
      <c r="R16" s="28" t="s">
        <v>184</v>
      </c>
      <c r="S16" s="41">
        <v>44402</v>
      </c>
      <c r="T16" s="41">
        <v>46056</v>
      </c>
    </row>
    <row r="17" spans="1:20" ht="15">
      <c r="A17" t="s">
        <v>136</v>
      </c>
      <c r="B17" s="67">
        <f aca="true" t="shared" si="10" ref="B17:G17">SUM(B3:B16)</f>
        <v>236581</v>
      </c>
      <c r="C17" s="67">
        <f t="shared" si="10"/>
        <v>463878</v>
      </c>
      <c r="D17" s="67">
        <f t="shared" si="10"/>
        <v>21128</v>
      </c>
      <c r="E17" s="67">
        <f t="shared" si="10"/>
        <v>23322</v>
      </c>
      <c r="F17" s="67">
        <f t="shared" si="10"/>
        <v>330216336</v>
      </c>
      <c r="G17" s="67">
        <f t="shared" si="10"/>
        <v>792507100</v>
      </c>
      <c r="H17" s="67">
        <f>SUM(H3:H16)</f>
        <v>1861289664685.9592</v>
      </c>
      <c r="I17" s="67">
        <f>SUM(I3:I16)</f>
        <v>7716836003139.062</v>
      </c>
      <c r="L17">
        <f t="shared" si="8"/>
        <v>-0.01371206686659677</v>
      </c>
      <c r="P17">
        <f t="shared" si="9"/>
        <v>2.347008678081034</v>
      </c>
      <c r="R17" s="40" t="s">
        <v>185</v>
      </c>
      <c r="S17" s="41">
        <v>90232</v>
      </c>
      <c r="T17" s="41">
        <v>96642</v>
      </c>
    </row>
    <row r="18" spans="2:20" ht="15">
      <c r="B18" s="67"/>
      <c r="C18" s="67"/>
      <c r="D18" s="67"/>
      <c r="E18" s="67"/>
      <c r="F18" s="67">
        <f>F17/D17</f>
        <v>15629.322983718288</v>
      </c>
      <c r="G18" s="67">
        <f>G17/E17</f>
        <v>33981.09510333591</v>
      </c>
      <c r="H18" s="67">
        <f>H17/D17</f>
        <v>88095875.83708629</v>
      </c>
      <c r="I18">
        <f>I17/E17</f>
        <v>330882257.2309005</v>
      </c>
      <c r="L18">
        <f t="shared" si="8"/>
        <v>0.05649357188412608</v>
      </c>
      <c r="P18">
        <f t="shared" si="9"/>
        <v>3.0053469795860837</v>
      </c>
      <c r="R18" s="40" t="s">
        <v>186</v>
      </c>
      <c r="S18" s="41">
        <v>887977</v>
      </c>
      <c r="T18" s="41">
        <v>875801</v>
      </c>
    </row>
    <row r="19" spans="5:20" ht="15">
      <c r="E19" s="67"/>
      <c r="F19" s="67"/>
      <c r="H19" s="67">
        <f>(H18)^(1/2)</f>
        <v>9385.940327803404</v>
      </c>
      <c r="I19" s="67">
        <f>(I18)^(1/2)</f>
        <v>18190.169246900936</v>
      </c>
      <c r="L19">
        <f t="shared" si="8"/>
        <v>-0.00438481430124049</v>
      </c>
      <c r="P19">
        <f t="shared" si="9"/>
        <v>2.511652065285531</v>
      </c>
      <c r="R19" s="40" t="s">
        <v>187</v>
      </c>
      <c r="S19" s="41">
        <v>29791</v>
      </c>
      <c r="T19" s="41">
        <v>31474</v>
      </c>
    </row>
    <row r="20" spans="1:20" s="63" customFormat="1" ht="15">
      <c r="A20" s="63" t="s">
        <v>147</v>
      </c>
      <c r="F20"/>
      <c r="G20" s="67">
        <f t="shared" si="1"/>
        <v>0</v>
      </c>
      <c r="H20" s="67"/>
      <c r="I20" s="67"/>
      <c r="K20"/>
      <c r="L20">
        <f t="shared" si="8"/>
        <v>0.35289980659583553</v>
      </c>
      <c r="P20">
        <f t="shared" si="9"/>
        <v>2.9590949142796252</v>
      </c>
      <c r="R20" s="40" t="s">
        <v>188</v>
      </c>
      <c r="S20" s="41">
        <v>26683</v>
      </c>
      <c r="T20" s="41">
        <v>26566</v>
      </c>
    </row>
    <row r="21" spans="1:20" ht="15">
      <c r="A21" t="s">
        <v>3</v>
      </c>
      <c r="B21">
        <v>54652</v>
      </c>
      <c r="C21">
        <v>153246</v>
      </c>
      <c r="D21" s="46">
        <v>388</v>
      </c>
      <c r="E21" s="46">
        <v>450</v>
      </c>
      <c r="F21" s="67">
        <f t="shared" si="0"/>
        <v>21204976</v>
      </c>
      <c r="G21" s="67">
        <f t="shared" si="1"/>
        <v>68960700</v>
      </c>
      <c r="H21" s="67">
        <f>(B21-$F$42)^2*D21</f>
        <v>699159765781.0746</v>
      </c>
      <c r="I21" s="67">
        <f>(C21-$G$42)^2*E21</f>
        <v>7408024890054.805</v>
      </c>
      <c r="R21" s="47" t="s">
        <v>189</v>
      </c>
      <c r="S21" s="41">
        <v>39813</v>
      </c>
      <c r="T21" s="41">
        <v>53863</v>
      </c>
    </row>
    <row r="22" spans="1:20" ht="15">
      <c r="A22" t="s">
        <v>11</v>
      </c>
      <c r="B22">
        <v>8496</v>
      </c>
      <c r="C22">
        <v>33034</v>
      </c>
      <c r="D22">
        <v>399</v>
      </c>
      <c r="E22">
        <v>379</v>
      </c>
      <c r="F22" s="67">
        <f t="shared" si="0"/>
        <v>3389904</v>
      </c>
      <c r="G22" s="67">
        <f t="shared" si="1"/>
        <v>12519886</v>
      </c>
      <c r="H22" s="67">
        <f aca="true" t="shared" si="11" ref="H22:H40">(B22-$F$42)^2*D22</f>
        <v>5481584639.019594</v>
      </c>
      <c r="I22" s="67">
        <f aca="true" t="shared" si="12" ref="I22:I40">(C22-$G$42)^2*E22</f>
        <v>24825728398.982594</v>
      </c>
      <c r="R22" s="43" t="s">
        <v>154</v>
      </c>
      <c r="S22" s="42">
        <f>SUM(S15:S21)</f>
        <v>1140026</v>
      </c>
      <c r="T22" s="42">
        <f>SUM(T15:T21)</f>
        <v>1153724</v>
      </c>
    </row>
    <row r="23" spans="1:9" ht="12.75">
      <c r="A23" t="s">
        <v>25</v>
      </c>
      <c r="B23">
        <v>12938</v>
      </c>
      <c r="C23">
        <v>23961</v>
      </c>
      <c r="D23">
        <v>17176</v>
      </c>
      <c r="E23">
        <v>17026</v>
      </c>
      <c r="F23" s="67">
        <f t="shared" si="0"/>
        <v>222223088</v>
      </c>
      <c r="G23" s="67">
        <f t="shared" si="1"/>
        <v>407959986</v>
      </c>
      <c r="H23" s="67">
        <f t="shared" si="11"/>
        <v>9290970495.728336</v>
      </c>
      <c r="I23" s="67">
        <f t="shared" si="12"/>
        <v>16338182397.700586</v>
      </c>
    </row>
    <row r="24" spans="1:9" ht="12.75">
      <c r="A24" t="s">
        <v>29</v>
      </c>
      <c r="B24">
        <v>6588</v>
      </c>
      <c r="C24">
        <v>15679</v>
      </c>
      <c r="D24">
        <v>1640</v>
      </c>
      <c r="E24">
        <v>1762</v>
      </c>
      <c r="F24" s="67">
        <f t="shared" si="0"/>
        <v>10804320</v>
      </c>
      <c r="G24" s="67">
        <f t="shared" si="1"/>
        <v>27626398</v>
      </c>
      <c r="H24" s="67">
        <f t="shared" si="11"/>
        <v>51697490994.78824</v>
      </c>
      <c r="I24" s="67">
        <f t="shared" si="12"/>
        <v>151139250178.387</v>
      </c>
    </row>
    <row r="25" spans="1:9" ht="12.75">
      <c r="A25" t="s">
        <v>33</v>
      </c>
      <c r="B25">
        <v>7506</v>
      </c>
      <c r="C25">
        <v>18812</v>
      </c>
      <c r="D25">
        <v>808</v>
      </c>
      <c r="E25">
        <v>897</v>
      </c>
      <c r="F25" s="67">
        <f t="shared" si="0"/>
        <v>6064848</v>
      </c>
      <c r="G25" s="67">
        <f t="shared" si="1"/>
        <v>16874364</v>
      </c>
      <c r="H25" s="67">
        <f t="shared" si="11"/>
        <v>17822315746.169346</v>
      </c>
      <c r="I25" s="67">
        <f t="shared" si="12"/>
        <v>33691005072.85643</v>
      </c>
    </row>
    <row r="26" spans="1:9" ht="12.75">
      <c r="A26" t="s">
        <v>34</v>
      </c>
      <c r="B26">
        <v>11409</v>
      </c>
      <c r="C26">
        <v>14823</v>
      </c>
      <c r="D26">
        <v>510</v>
      </c>
      <c r="E26">
        <v>439</v>
      </c>
      <c r="F26" s="67">
        <f t="shared" si="0"/>
        <v>5818590</v>
      </c>
      <c r="G26" s="67">
        <f t="shared" si="1"/>
        <v>6507297</v>
      </c>
      <c r="H26" s="67">
        <f t="shared" si="11"/>
        <v>321135575.4754218</v>
      </c>
      <c r="I26" s="67">
        <f t="shared" si="12"/>
        <v>44938534727.22207</v>
      </c>
    </row>
    <row r="27" spans="1:9" ht="12.75">
      <c r="A27" t="s">
        <v>37</v>
      </c>
      <c r="B27">
        <v>7210</v>
      </c>
      <c r="C27">
        <v>18145</v>
      </c>
      <c r="D27">
        <v>268</v>
      </c>
      <c r="E27">
        <v>258</v>
      </c>
      <c r="F27" s="67">
        <f t="shared" si="0"/>
        <v>1932280</v>
      </c>
      <c r="G27" s="67">
        <f t="shared" si="1"/>
        <v>4681410</v>
      </c>
      <c r="H27" s="67">
        <f t="shared" si="11"/>
        <v>6679974679.2998905</v>
      </c>
      <c r="I27" s="67">
        <f t="shared" si="12"/>
        <v>11914460799.715477</v>
      </c>
    </row>
    <row r="28" spans="1:9" ht="12.75">
      <c r="A28" t="s">
        <v>39</v>
      </c>
      <c r="B28">
        <v>10062</v>
      </c>
      <c r="C28">
        <v>13909</v>
      </c>
      <c r="D28">
        <v>452</v>
      </c>
      <c r="E28">
        <v>529</v>
      </c>
      <c r="F28" s="67">
        <f t="shared" si="0"/>
        <v>4548024</v>
      </c>
      <c r="G28" s="67">
        <f t="shared" si="1"/>
        <v>7357861</v>
      </c>
      <c r="H28" s="67">
        <f t="shared" si="11"/>
        <v>2070989693.2392917</v>
      </c>
      <c r="I28" s="67">
        <f t="shared" si="12"/>
        <v>64377204244.507805</v>
      </c>
    </row>
    <row r="29" spans="1:9" ht="12.75">
      <c r="A29" t="s">
        <v>42</v>
      </c>
      <c r="B29">
        <v>13389</v>
      </c>
      <c r="C29">
        <v>17157</v>
      </c>
      <c r="D29">
        <v>977</v>
      </c>
      <c r="E29">
        <v>1012</v>
      </c>
      <c r="F29" s="67">
        <f t="shared" si="0"/>
        <v>13081053</v>
      </c>
      <c r="G29" s="67">
        <f t="shared" si="1"/>
        <v>17362884</v>
      </c>
      <c r="H29" s="67">
        <f t="shared" si="11"/>
        <v>1375351618.7552264</v>
      </c>
      <c r="I29" s="67">
        <f t="shared" si="12"/>
        <v>61311327653.63597</v>
      </c>
    </row>
    <row r="30" spans="1:9" ht="12.75">
      <c r="A30" t="s">
        <v>49</v>
      </c>
      <c r="B30">
        <v>7846</v>
      </c>
      <c r="C30">
        <v>14431</v>
      </c>
      <c r="D30">
        <v>778</v>
      </c>
      <c r="E30">
        <v>869</v>
      </c>
      <c r="F30" s="67">
        <f t="shared" si="0"/>
        <v>6104188</v>
      </c>
      <c r="G30" s="67">
        <f t="shared" si="1"/>
        <v>12540539</v>
      </c>
      <c r="H30" s="67">
        <f t="shared" si="11"/>
        <v>14765884758.412357</v>
      </c>
      <c r="I30" s="67">
        <f t="shared" si="12"/>
        <v>95982387785.63252</v>
      </c>
    </row>
    <row r="31" spans="1:9" ht="12.75">
      <c r="A31" t="s">
        <v>50</v>
      </c>
      <c r="B31">
        <v>11591</v>
      </c>
      <c r="C31">
        <v>24231</v>
      </c>
      <c r="D31">
        <v>15439</v>
      </c>
      <c r="E31">
        <v>16295</v>
      </c>
      <c r="F31" s="67">
        <f t="shared" si="0"/>
        <v>178953449</v>
      </c>
      <c r="G31" s="67">
        <f t="shared" si="1"/>
        <v>394844145</v>
      </c>
      <c r="H31" s="67">
        <f t="shared" si="11"/>
        <v>5773560586.467971</v>
      </c>
      <c r="I31" s="67">
        <f t="shared" si="12"/>
        <v>8204888537.071354</v>
      </c>
    </row>
    <row r="32" spans="1:9" ht="12.75">
      <c r="A32" t="s">
        <v>56</v>
      </c>
      <c r="B32">
        <v>8742</v>
      </c>
      <c r="C32">
        <v>17783</v>
      </c>
      <c r="D32">
        <v>525</v>
      </c>
      <c r="E32">
        <v>614</v>
      </c>
      <c r="F32" s="67">
        <f t="shared" si="0"/>
        <v>4589550</v>
      </c>
      <c r="G32" s="67">
        <f t="shared" si="1"/>
        <v>10918762</v>
      </c>
      <c r="H32" s="67">
        <f t="shared" si="11"/>
        <v>6286987563.81588</v>
      </c>
      <c r="I32" s="67">
        <f t="shared" si="12"/>
        <v>31455916128.113533</v>
      </c>
    </row>
    <row r="33" spans="1:9" ht="12.75">
      <c r="A33" t="s">
        <v>62</v>
      </c>
      <c r="B33">
        <v>9036</v>
      </c>
      <c r="C33">
        <v>16197</v>
      </c>
      <c r="D33">
        <v>368</v>
      </c>
      <c r="E33">
        <v>419</v>
      </c>
      <c r="F33" s="67">
        <f t="shared" si="0"/>
        <v>3325248</v>
      </c>
      <c r="G33" s="67">
        <f t="shared" si="1"/>
        <v>6786543</v>
      </c>
      <c r="H33" s="67">
        <f t="shared" si="11"/>
        <v>3689885698.186988</v>
      </c>
      <c r="I33" s="67">
        <f t="shared" si="12"/>
        <v>32032723430.110523</v>
      </c>
    </row>
    <row r="34" spans="1:9" ht="12.75">
      <c r="A34" t="s">
        <v>76</v>
      </c>
      <c r="B34">
        <v>9243</v>
      </c>
      <c r="C34">
        <v>13677</v>
      </c>
      <c r="D34">
        <v>332</v>
      </c>
      <c r="E34">
        <v>390</v>
      </c>
      <c r="F34" s="67">
        <f t="shared" si="0"/>
        <v>3068676</v>
      </c>
      <c r="G34" s="67">
        <f t="shared" si="1"/>
        <v>5334030</v>
      </c>
      <c r="H34" s="67">
        <f t="shared" si="11"/>
        <v>2907912333.531183</v>
      </c>
      <c r="I34" s="67">
        <f t="shared" si="12"/>
        <v>49478723306.37565</v>
      </c>
    </row>
    <row r="35" spans="1:9" ht="12.75">
      <c r="A35" t="s">
        <v>79</v>
      </c>
      <c r="B35">
        <v>9648</v>
      </c>
      <c r="C35">
        <v>14560</v>
      </c>
      <c r="D35">
        <v>386</v>
      </c>
      <c r="E35">
        <v>419</v>
      </c>
      <c r="F35" s="67">
        <f t="shared" si="0"/>
        <v>3724128</v>
      </c>
      <c r="G35" s="67">
        <f t="shared" si="1"/>
        <v>6100640</v>
      </c>
      <c r="H35" s="67">
        <f t="shared" si="11"/>
        <v>2518875442.2170653</v>
      </c>
      <c r="I35" s="67">
        <f t="shared" si="12"/>
        <v>45150059616.4458</v>
      </c>
    </row>
    <row r="36" spans="1:9" ht="12.75">
      <c r="A36" t="s">
        <v>80</v>
      </c>
      <c r="B36">
        <v>7911</v>
      </c>
      <c r="C36">
        <v>30297</v>
      </c>
      <c r="D36">
        <v>1781</v>
      </c>
      <c r="E36">
        <v>1938</v>
      </c>
      <c r="F36" s="67">
        <f t="shared" si="0"/>
        <v>14089491</v>
      </c>
      <c r="G36" s="67">
        <f t="shared" si="1"/>
        <v>58715586</v>
      </c>
      <c r="H36" s="67">
        <f t="shared" si="11"/>
        <v>32800968062.198437</v>
      </c>
      <c r="I36" s="67">
        <f t="shared" si="12"/>
        <v>55603349453.62431</v>
      </c>
    </row>
    <row r="37" spans="1:9" ht="12.75">
      <c r="A37" t="s">
        <v>83</v>
      </c>
      <c r="B37">
        <v>17757</v>
      </c>
      <c r="C37">
        <v>41830</v>
      </c>
      <c r="D37">
        <v>202</v>
      </c>
      <c r="E37">
        <v>308</v>
      </c>
      <c r="F37" s="67">
        <f t="shared" si="0"/>
        <v>3586914</v>
      </c>
      <c r="G37" s="67">
        <f t="shared" si="1"/>
        <v>12883640</v>
      </c>
      <c r="H37" s="67">
        <f t="shared" si="11"/>
        <v>6232149007.85615</v>
      </c>
      <c r="I37" s="67">
        <f t="shared" si="12"/>
        <v>87857639951.72856</v>
      </c>
    </row>
    <row r="38" spans="1:9" ht="12.75">
      <c r="A38" t="s">
        <v>85</v>
      </c>
      <c r="B38">
        <v>18569</v>
      </c>
      <c r="C38">
        <v>33273</v>
      </c>
      <c r="D38">
        <v>1415</v>
      </c>
      <c r="E38">
        <v>1466</v>
      </c>
      <c r="F38" s="67">
        <f t="shared" si="0"/>
        <v>26275135</v>
      </c>
      <c r="G38" s="67">
        <f t="shared" si="1"/>
        <v>48778218</v>
      </c>
      <c r="H38" s="67">
        <f t="shared" si="11"/>
        <v>57352834673.568375</v>
      </c>
      <c r="I38" s="67">
        <f t="shared" si="12"/>
        <v>101782929878.1994</v>
      </c>
    </row>
    <row r="39" spans="1:9" ht="12.75">
      <c r="A39" t="s">
        <v>86</v>
      </c>
      <c r="B39">
        <v>6244</v>
      </c>
      <c r="C39">
        <v>22545</v>
      </c>
      <c r="D39">
        <v>244</v>
      </c>
      <c r="E39">
        <v>234</v>
      </c>
      <c r="F39" s="67">
        <f t="shared" si="0"/>
        <v>1523536</v>
      </c>
      <c r="G39" s="67">
        <f t="shared" si="1"/>
        <v>5275530</v>
      </c>
      <c r="H39" s="67">
        <f t="shared" si="11"/>
        <v>8662972995.635447</v>
      </c>
      <c r="I39" s="67">
        <f t="shared" si="12"/>
        <v>1342894305.087513</v>
      </c>
    </row>
    <row r="40" spans="1:9" ht="12.75">
      <c r="A40" t="s">
        <v>98</v>
      </c>
      <c r="B40">
        <v>23914</v>
      </c>
      <c r="C40">
        <v>47260</v>
      </c>
      <c r="D40">
        <v>314</v>
      </c>
      <c r="E40">
        <v>352</v>
      </c>
      <c r="F40" s="67">
        <f t="shared" si="0"/>
        <v>7508996</v>
      </c>
      <c r="G40" s="67">
        <f t="shared" si="1"/>
        <v>16635520</v>
      </c>
      <c r="H40" s="67">
        <f t="shared" si="11"/>
        <v>43067835107.03149</v>
      </c>
      <c r="I40" s="67">
        <f t="shared" si="12"/>
        <v>175350891113.72717</v>
      </c>
    </row>
    <row r="41" spans="1:9" ht="12.75">
      <c r="A41" t="s">
        <v>136</v>
      </c>
      <c r="B41">
        <f aca="true" t="shared" si="13" ref="B41:G41">SUM(B21:B40)</f>
        <v>262751</v>
      </c>
      <c r="C41">
        <f t="shared" si="13"/>
        <v>584850</v>
      </c>
      <c r="D41">
        <f t="shared" si="13"/>
        <v>44402</v>
      </c>
      <c r="E41">
        <f t="shared" si="13"/>
        <v>46056</v>
      </c>
      <c r="F41">
        <f t="shared" si="13"/>
        <v>541816394</v>
      </c>
      <c r="G41">
        <f t="shared" si="13"/>
        <v>1148663939</v>
      </c>
      <c r="H41" s="67">
        <f>SUM(H21:H40)</f>
        <v>977959445452.4716</v>
      </c>
      <c r="I41" s="67">
        <f>SUM(I21:I40)</f>
        <v>8500802987033.928</v>
      </c>
    </row>
    <row r="42" spans="6:9" ht="12.75">
      <c r="F42" s="67">
        <f>F41/D41</f>
        <v>12202.522273771452</v>
      </c>
      <c r="G42" s="67">
        <f>G41/E41</f>
        <v>24940.592734931386</v>
      </c>
      <c r="H42" s="67">
        <f>H41/D41</f>
        <v>22025121.51372622</v>
      </c>
      <c r="I42" s="67">
        <f>I41/E41</f>
        <v>184575364.49179104</v>
      </c>
    </row>
    <row r="43" spans="6:9" ht="12.75">
      <c r="F43" s="67"/>
      <c r="G43" s="67">
        <f t="shared" si="1"/>
        <v>0</v>
      </c>
      <c r="H43" s="67">
        <f>(H42)^(1/2)</f>
        <v>4693.092958138185</v>
      </c>
      <c r="I43" s="67">
        <f>(I42)^(1/2)</f>
        <v>13585.851629242497</v>
      </c>
    </row>
    <row r="44" spans="1:9" s="63" customFormat="1" ht="12.75">
      <c r="A44" s="63" t="s">
        <v>115</v>
      </c>
      <c r="F44" s="67">
        <f t="shared" si="0"/>
        <v>0</v>
      </c>
      <c r="G44" s="67">
        <f t="shared" si="1"/>
        <v>0</v>
      </c>
      <c r="H44" s="67"/>
      <c r="I44" s="67"/>
    </row>
    <row r="45" spans="1:9" ht="12.75">
      <c r="A45" t="s">
        <v>1</v>
      </c>
      <c r="B45">
        <v>23627</v>
      </c>
      <c r="C45">
        <v>59035</v>
      </c>
      <c r="D45">
        <v>6897</v>
      </c>
      <c r="E45">
        <v>7310</v>
      </c>
      <c r="F45" s="67">
        <f t="shared" si="0"/>
        <v>162955419</v>
      </c>
      <c r="G45" s="67">
        <f t="shared" si="1"/>
        <v>431545850</v>
      </c>
      <c r="H45" s="67">
        <f>(B45-$F$61)^2*D45</f>
        <v>426965661743.1328</v>
      </c>
      <c r="I45" s="67">
        <f>(C45-$G$61)^2*E45</f>
        <v>4058163551428.9775</v>
      </c>
    </row>
    <row r="46" spans="1:9" ht="12.75">
      <c r="A46" t="s">
        <v>5</v>
      </c>
      <c r="B46">
        <v>15287</v>
      </c>
      <c r="C46">
        <v>43414</v>
      </c>
      <c r="D46">
        <v>16060</v>
      </c>
      <c r="E46">
        <v>17969</v>
      </c>
      <c r="F46" s="67">
        <f t="shared" si="0"/>
        <v>245509220</v>
      </c>
      <c r="G46" s="67">
        <f t="shared" si="1"/>
        <v>780106166</v>
      </c>
      <c r="H46" s="67">
        <f aca="true" t="shared" si="14" ref="H46:H59">(B46-$F$61)^2*D46</f>
        <v>3577358952.700723</v>
      </c>
      <c r="I46" s="67">
        <f aca="true" t="shared" si="15" ref="I46:I59">(C46-$G$61)^2*E46</f>
        <v>1133021878208.214</v>
      </c>
    </row>
    <row r="47" spans="1:9" ht="12.75">
      <c r="A47" t="s">
        <v>16</v>
      </c>
      <c r="B47">
        <v>22349</v>
      </c>
      <c r="C47">
        <v>48825</v>
      </c>
      <c r="D47" s="46">
        <v>1490</v>
      </c>
      <c r="E47" s="46">
        <v>1433</v>
      </c>
      <c r="F47" s="67">
        <f t="shared" si="0"/>
        <v>33300010</v>
      </c>
      <c r="G47" s="67">
        <f t="shared" si="1"/>
        <v>69966225</v>
      </c>
      <c r="H47" s="67">
        <f t="shared" si="14"/>
        <v>64708584170.931656</v>
      </c>
      <c r="I47" s="67">
        <f t="shared" si="15"/>
        <v>255456774550.4187</v>
      </c>
    </row>
    <row r="48" spans="1:9" ht="12.75">
      <c r="A48" t="s">
        <v>23</v>
      </c>
      <c r="B48">
        <v>30159</v>
      </c>
      <c r="C48">
        <v>64504</v>
      </c>
      <c r="D48">
        <v>996</v>
      </c>
      <c r="E48">
        <v>966</v>
      </c>
      <c r="F48" s="67">
        <f t="shared" si="0"/>
        <v>30038364</v>
      </c>
      <c r="G48" s="67">
        <f t="shared" si="1"/>
        <v>62310864</v>
      </c>
      <c r="H48" s="67">
        <f t="shared" si="14"/>
        <v>206531604622.43982</v>
      </c>
      <c r="I48" s="67">
        <f t="shared" si="15"/>
        <v>814125334354.8344</v>
      </c>
    </row>
    <row r="49" spans="1:9" ht="12.75">
      <c r="A49" t="s">
        <v>27</v>
      </c>
      <c r="B49">
        <v>20330</v>
      </c>
      <c r="C49">
        <v>30088</v>
      </c>
      <c r="D49">
        <v>4099</v>
      </c>
      <c r="E49">
        <v>4882</v>
      </c>
      <c r="F49" s="67">
        <f t="shared" si="0"/>
        <v>83332670</v>
      </c>
      <c r="G49" s="67">
        <f t="shared" si="1"/>
        <v>146889616</v>
      </c>
      <c r="H49" s="67">
        <f t="shared" si="14"/>
        <v>85646038729.61691</v>
      </c>
      <c r="I49" s="67">
        <f t="shared" si="15"/>
        <v>141586642102.38733</v>
      </c>
    </row>
    <row r="50" spans="1:9" ht="12.75">
      <c r="A50" t="s">
        <v>32</v>
      </c>
      <c r="B50">
        <v>11530</v>
      </c>
      <c r="C50">
        <v>24415</v>
      </c>
      <c r="D50">
        <v>23909</v>
      </c>
      <c r="E50">
        <v>28261</v>
      </c>
      <c r="F50" s="67">
        <f t="shared" si="0"/>
        <v>275670770</v>
      </c>
      <c r="G50" s="67">
        <f t="shared" si="1"/>
        <v>689992315</v>
      </c>
      <c r="H50" s="67">
        <f t="shared" si="14"/>
        <v>427591735522.77045</v>
      </c>
      <c r="I50" s="67">
        <f t="shared" si="15"/>
        <v>3455942842804.9873</v>
      </c>
    </row>
    <row r="51" spans="1:9" ht="12.75">
      <c r="A51" t="s">
        <v>35</v>
      </c>
      <c r="B51">
        <v>15128</v>
      </c>
      <c r="C51">
        <v>36579</v>
      </c>
      <c r="D51">
        <v>7338</v>
      </c>
      <c r="E51">
        <v>7252</v>
      </c>
      <c r="F51" s="67">
        <f t="shared" si="0"/>
        <v>111009264</v>
      </c>
      <c r="G51" s="67">
        <f t="shared" si="1"/>
        <v>265270908</v>
      </c>
      <c r="H51" s="67">
        <f t="shared" si="14"/>
        <v>2921368183.882394</v>
      </c>
      <c r="I51" s="67">
        <f t="shared" si="15"/>
        <v>8865628009.622694</v>
      </c>
    </row>
    <row r="52" spans="1:9" ht="12.75">
      <c r="A52" t="s">
        <v>38</v>
      </c>
      <c r="B52">
        <v>9972</v>
      </c>
      <c r="C52">
        <v>20755</v>
      </c>
      <c r="D52">
        <v>17346</v>
      </c>
      <c r="E52">
        <v>16196</v>
      </c>
      <c r="F52" s="67">
        <f t="shared" si="0"/>
        <v>172974312</v>
      </c>
      <c r="G52" s="67">
        <f t="shared" si="1"/>
        <v>336147980</v>
      </c>
      <c r="H52" s="67">
        <f t="shared" si="14"/>
        <v>580899283477.9608</v>
      </c>
      <c r="I52" s="67">
        <f t="shared" si="15"/>
        <v>3508526739568.151</v>
      </c>
    </row>
    <row r="53" spans="1:9" ht="12.75">
      <c r="A53" t="s">
        <v>47</v>
      </c>
      <c r="B53">
        <v>7178</v>
      </c>
      <c r="C53">
        <v>11094</v>
      </c>
      <c r="D53">
        <v>244</v>
      </c>
      <c r="E53">
        <v>323</v>
      </c>
      <c r="F53" s="67">
        <f t="shared" si="0"/>
        <v>1751432</v>
      </c>
      <c r="G53" s="67">
        <f t="shared" si="1"/>
        <v>3583362</v>
      </c>
      <c r="H53" s="67">
        <f t="shared" si="14"/>
        <v>17966436386.12996</v>
      </c>
      <c r="I53" s="67">
        <f t="shared" si="15"/>
        <v>191975596016.22598</v>
      </c>
    </row>
    <row r="54" spans="1:9" ht="12.75">
      <c r="A54" t="s">
        <v>59</v>
      </c>
      <c r="B54">
        <v>29309</v>
      </c>
      <c r="C54">
        <v>60161</v>
      </c>
      <c r="D54">
        <v>4483</v>
      </c>
      <c r="E54">
        <v>3812</v>
      </c>
      <c r="F54" s="67">
        <f t="shared" si="0"/>
        <v>131392247</v>
      </c>
      <c r="G54" s="67">
        <f t="shared" si="1"/>
        <v>229333732</v>
      </c>
      <c r="H54" s="67">
        <f t="shared" si="14"/>
        <v>823094431810.4028</v>
      </c>
      <c r="I54" s="67">
        <f t="shared" si="15"/>
        <v>2323341920192.133</v>
      </c>
    </row>
    <row r="55" spans="1:9" ht="12.75">
      <c r="A55" t="s">
        <v>60</v>
      </c>
      <c r="B55">
        <v>50397</v>
      </c>
      <c r="C55">
        <v>119409</v>
      </c>
      <c r="D55">
        <v>277</v>
      </c>
      <c r="E55">
        <v>270</v>
      </c>
      <c r="F55" s="67">
        <f t="shared" si="0"/>
        <v>13959969</v>
      </c>
      <c r="G55" s="67">
        <f t="shared" si="1"/>
        <v>32240430</v>
      </c>
      <c r="H55" s="67">
        <f t="shared" si="14"/>
        <v>332342818015.1613</v>
      </c>
      <c r="I55" s="67">
        <f t="shared" si="15"/>
        <v>1902203146477.68</v>
      </c>
    </row>
    <row r="56" spans="1:9" ht="12.75">
      <c r="A56" t="s">
        <v>68</v>
      </c>
      <c r="B56">
        <v>20523</v>
      </c>
      <c r="C56">
        <v>43591</v>
      </c>
      <c r="D56">
        <v>2470</v>
      </c>
      <c r="E56">
        <v>3226</v>
      </c>
      <c r="F56" s="67">
        <f t="shared" si="0"/>
        <v>50691810</v>
      </c>
      <c r="G56" s="67">
        <f t="shared" si="1"/>
        <v>140624566</v>
      </c>
      <c r="H56" s="67">
        <f t="shared" si="14"/>
        <v>56059226172.32445</v>
      </c>
      <c r="I56" s="67">
        <f t="shared" si="15"/>
        <v>212582366476.57352</v>
      </c>
    </row>
    <row r="57" spans="1:9" ht="12.75">
      <c r="A57" t="s">
        <v>72</v>
      </c>
      <c r="B57">
        <v>43390</v>
      </c>
      <c r="C57">
        <v>93896</v>
      </c>
      <c r="D57">
        <v>1100</v>
      </c>
      <c r="E57">
        <v>1182</v>
      </c>
      <c r="F57" s="67">
        <f t="shared" si="0"/>
        <v>47729000</v>
      </c>
      <c r="G57" s="67">
        <f t="shared" si="1"/>
        <v>110985072</v>
      </c>
      <c r="H57" s="67">
        <f t="shared" si="14"/>
        <v>839821590839.6581</v>
      </c>
      <c r="I57" s="67">
        <f t="shared" si="15"/>
        <v>4034412408813.079</v>
      </c>
    </row>
    <row r="58" spans="1:9" ht="12.75">
      <c r="A58" t="s">
        <v>75</v>
      </c>
      <c r="B58">
        <v>21805</v>
      </c>
      <c r="C58">
        <v>49801</v>
      </c>
      <c r="D58">
        <v>473</v>
      </c>
      <c r="E58">
        <v>519</v>
      </c>
      <c r="F58" s="67">
        <f t="shared" si="0"/>
        <v>10313765</v>
      </c>
      <c r="G58" s="67">
        <f t="shared" si="1"/>
        <v>25846719</v>
      </c>
      <c r="H58" s="67">
        <f t="shared" si="14"/>
        <v>17290305157.588825</v>
      </c>
      <c r="I58" s="67">
        <f t="shared" si="15"/>
        <v>106541436682.84792</v>
      </c>
    </row>
    <row r="59" spans="1:9" ht="12.75">
      <c r="A59" t="s">
        <v>105</v>
      </c>
      <c r="B59">
        <v>16831</v>
      </c>
      <c r="C59">
        <v>33992</v>
      </c>
      <c r="D59">
        <v>3050</v>
      </c>
      <c r="E59">
        <v>3041</v>
      </c>
      <c r="F59" s="67">
        <f t="shared" si="0"/>
        <v>51334550</v>
      </c>
      <c r="G59" s="67">
        <f t="shared" si="1"/>
        <v>103369672</v>
      </c>
      <c r="H59" s="67">
        <f t="shared" si="14"/>
        <v>3505249343.631803</v>
      </c>
      <c r="I59" s="67">
        <f t="shared" si="15"/>
        <v>6672976049.85467</v>
      </c>
    </row>
    <row r="60" spans="1:9" ht="12.75">
      <c r="A60" t="s">
        <v>136</v>
      </c>
      <c r="B60">
        <f aca="true" t="shared" si="16" ref="B60:G60">SUM(B45:B59)</f>
        <v>337815</v>
      </c>
      <c r="C60">
        <f t="shared" si="16"/>
        <v>739559</v>
      </c>
      <c r="D60">
        <f t="shared" si="16"/>
        <v>90232</v>
      </c>
      <c r="E60">
        <f t="shared" si="16"/>
        <v>96642</v>
      </c>
      <c r="F60">
        <f t="shared" si="16"/>
        <v>1421962802</v>
      </c>
      <c r="G60">
        <f t="shared" si="16"/>
        <v>3428213477</v>
      </c>
      <c r="H60" s="67">
        <f>SUM(H45:H59)</f>
        <v>3888921693128.3325</v>
      </c>
      <c r="I60" s="67">
        <f>SUM(I45:I59)</f>
        <v>22153419241735.99</v>
      </c>
    </row>
    <row r="61" spans="6:9" ht="12.75">
      <c r="F61" s="67">
        <f>F60/D60</f>
        <v>15758.963582764429</v>
      </c>
      <c r="G61" s="67">
        <f>G60/E60</f>
        <v>35473.32916330374</v>
      </c>
      <c r="H61" s="67">
        <f>H60/D60</f>
        <v>43099141.02677911</v>
      </c>
      <c r="I61" s="67">
        <f>I60/E60</f>
        <v>229231796.1314541</v>
      </c>
    </row>
    <row r="62" spans="6:9" ht="12.75">
      <c r="F62" s="67">
        <f t="shared" si="0"/>
        <v>0</v>
      </c>
      <c r="G62" s="67">
        <f t="shared" si="1"/>
        <v>0</v>
      </c>
      <c r="H62" s="67">
        <f>H61^(1/2)</f>
        <v>6564.993604473588</v>
      </c>
      <c r="I62" s="67">
        <f>I61^(1/2)</f>
        <v>15140.402773092072</v>
      </c>
    </row>
    <row r="63" spans="1:9" s="63" customFormat="1" ht="12.75">
      <c r="A63" s="63" t="s">
        <v>116</v>
      </c>
      <c r="F63" s="67">
        <f t="shared" si="0"/>
        <v>0</v>
      </c>
      <c r="G63" s="67">
        <f t="shared" si="1"/>
        <v>0</v>
      </c>
      <c r="H63" s="67"/>
      <c r="I63" s="67"/>
    </row>
    <row r="64" spans="1:9" ht="12.75">
      <c r="A64" t="s">
        <v>142</v>
      </c>
      <c r="B64">
        <v>13641</v>
      </c>
      <c r="C64">
        <v>28951</v>
      </c>
      <c r="D64">
        <v>8417</v>
      </c>
      <c r="E64">
        <v>9724</v>
      </c>
      <c r="F64" s="67">
        <f t="shared" si="0"/>
        <v>114816297</v>
      </c>
      <c r="G64" s="67">
        <f t="shared" si="1"/>
        <v>281519524</v>
      </c>
      <c r="H64" s="67">
        <f>(B64-$F$91)^2*D64</f>
        <v>550810006.1978489</v>
      </c>
      <c r="I64" s="67">
        <f>(C64-$G$91)^2*E64</f>
        <v>439289819.0885451</v>
      </c>
    </row>
    <row r="65" spans="1:9" ht="12.75">
      <c r="A65" t="s">
        <v>4</v>
      </c>
      <c r="B65">
        <v>13742</v>
      </c>
      <c r="C65">
        <v>20467</v>
      </c>
      <c r="D65">
        <v>2894</v>
      </c>
      <c r="E65">
        <v>2828</v>
      </c>
      <c r="F65" s="67">
        <f t="shared" si="0"/>
        <v>39769348</v>
      </c>
      <c r="G65" s="67">
        <f t="shared" si="1"/>
        <v>57880676</v>
      </c>
      <c r="H65" s="67">
        <f aca="true" t="shared" si="17" ref="H65:H89">(B65-$F$91)^2*D65</f>
        <v>368450663.5113392</v>
      </c>
      <c r="I65" s="67">
        <f aca="true" t="shared" si="18" ref="I65:I89">(C65-$G$91)^2*E65</f>
        <v>213881395869.22375</v>
      </c>
    </row>
    <row r="66" spans="1:9" ht="12.75">
      <c r="A66" t="s">
        <v>13</v>
      </c>
      <c r="B66">
        <v>14321</v>
      </c>
      <c r="C66">
        <v>26221</v>
      </c>
      <c r="D66">
        <v>10413</v>
      </c>
      <c r="E66">
        <v>12358</v>
      </c>
      <c r="F66" s="67">
        <f t="shared" si="0"/>
        <v>149124573</v>
      </c>
      <c r="G66" s="67">
        <f t="shared" si="1"/>
        <v>324039118</v>
      </c>
      <c r="H66" s="67">
        <f t="shared" si="17"/>
        <v>9119138618.990976</v>
      </c>
      <c r="I66" s="67">
        <f t="shared" si="18"/>
        <v>107002699715.9299</v>
      </c>
    </row>
    <row r="67" spans="1:9" ht="12.75">
      <c r="A67" t="s">
        <v>20</v>
      </c>
      <c r="B67">
        <v>9388</v>
      </c>
      <c r="C67">
        <v>22501</v>
      </c>
      <c r="D67">
        <v>100474</v>
      </c>
      <c r="E67">
        <v>99321</v>
      </c>
      <c r="F67" s="67">
        <f t="shared" si="0"/>
        <v>943249912</v>
      </c>
      <c r="G67" s="67">
        <f t="shared" si="1"/>
        <v>2234821821</v>
      </c>
      <c r="H67" s="67">
        <f t="shared" si="17"/>
        <v>1605323900289.951</v>
      </c>
      <c r="I67" s="67">
        <f t="shared" si="18"/>
        <v>4408811538908.303</v>
      </c>
    </row>
    <row r="68" spans="1:9" ht="12.75">
      <c r="A68" t="s">
        <v>22</v>
      </c>
      <c r="B68">
        <v>12755</v>
      </c>
      <c r="C68">
        <v>28614</v>
      </c>
      <c r="D68" s="46">
        <v>48490</v>
      </c>
      <c r="E68" s="46">
        <v>42452</v>
      </c>
      <c r="F68" s="67">
        <f aca="true" t="shared" si="19" ref="F68:F131">B68*D68</f>
        <v>618489950</v>
      </c>
      <c r="G68" s="67">
        <f aca="true" t="shared" si="20" ref="G68:G131">C68*E68</f>
        <v>1214721528</v>
      </c>
      <c r="H68" s="67">
        <f t="shared" si="17"/>
        <v>19257121007.0264</v>
      </c>
      <c r="I68" s="67">
        <f t="shared" si="18"/>
        <v>12820541825.530981</v>
      </c>
    </row>
    <row r="69" spans="1:9" ht="12.75">
      <c r="A69" t="s">
        <v>24</v>
      </c>
      <c r="B69">
        <v>11577</v>
      </c>
      <c r="C69">
        <v>17444</v>
      </c>
      <c r="D69">
        <v>4645</v>
      </c>
      <c r="E69">
        <v>6748</v>
      </c>
      <c r="F69" s="67">
        <f t="shared" si="19"/>
        <v>53775165</v>
      </c>
      <c r="G69" s="67">
        <f t="shared" si="20"/>
        <v>117712112</v>
      </c>
      <c r="H69" s="67">
        <f t="shared" si="17"/>
        <v>15187017954.237303</v>
      </c>
      <c r="I69" s="67">
        <f t="shared" si="18"/>
        <v>926822686212.4971</v>
      </c>
    </row>
    <row r="70" spans="1:9" ht="12.75">
      <c r="A70" t="s">
        <v>28</v>
      </c>
      <c r="B70">
        <v>15071</v>
      </c>
      <c r="C70">
        <v>28943</v>
      </c>
      <c r="D70">
        <v>358875</v>
      </c>
      <c r="E70">
        <v>353187</v>
      </c>
      <c r="F70" s="67">
        <f t="shared" si="19"/>
        <v>5408605125</v>
      </c>
      <c r="G70" s="67">
        <f t="shared" si="20"/>
        <v>10222291341</v>
      </c>
      <c r="H70" s="67">
        <f t="shared" si="17"/>
        <v>1019910099082.4117</v>
      </c>
      <c r="I70" s="67">
        <f t="shared" si="18"/>
        <v>17179217769.908264</v>
      </c>
    </row>
    <row r="71" spans="1:9" ht="12.75">
      <c r="A71" t="s">
        <v>30</v>
      </c>
      <c r="B71">
        <v>18953</v>
      </c>
      <c r="C71">
        <v>96723</v>
      </c>
      <c r="D71">
        <v>4677</v>
      </c>
      <c r="E71">
        <v>5372</v>
      </c>
      <c r="F71" s="67">
        <f t="shared" si="19"/>
        <v>88643181</v>
      </c>
      <c r="G71" s="67">
        <f t="shared" si="20"/>
        <v>519595956</v>
      </c>
      <c r="H71" s="67">
        <f t="shared" si="17"/>
        <v>144989521915.6172</v>
      </c>
      <c r="I71" s="67">
        <f t="shared" si="18"/>
        <v>24519311162636.797</v>
      </c>
    </row>
    <row r="72" spans="1:9" ht="12.75">
      <c r="A72" t="s">
        <v>36</v>
      </c>
      <c r="B72">
        <v>13594</v>
      </c>
      <c r="C72">
        <v>39237</v>
      </c>
      <c r="D72">
        <v>23613</v>
      </c>
      <c r="E72">
        <v>24294</v>
      </c>
      <c r="F72" s="67">
        <f t="shared" si="19"/>
        <v>320995122</v>
      </c>
      <c r="G72" s="67">
        <f t="shared" si="20"/>
        <v>953223678</v>
      </c>
      <c r="H72" s="67">
        <f t="shared" si="17"/>
        <v>1029592431.5838661</v>
      </c>
      <c r="I72" s="67">
        <f t="shared" si="18"/>
        <v>2465220869747.8535</v>
      </c>
    </row>
    <row r="73" spans="1:9" ht="12.75">
      <c r="A73" t="s">
        <v>40</v>
      </c>
      <c r="B73">
        <v>23337</v>
      </c>
      <c r="C73">
        <v>37814</v>
      </c>
      <c r="D73">
        <v>6374</v>
      </c>
      <c r="E73">
        <v>9667</v>
      </c>
      <c r="F73" s="67">
        <f t="shared" si="19"/>
        <v>148750038</v>
      </c>
      <c r="G73" s="67">
        <f t="shared" si="20"/>
        <v>365547938</v>
      </c>
      <c r="H73" s="67">
        <f t="shared" si="17"/>
        <v>631271894396.543</v>
      </c>
      <c r="I73" s="67">
        <f t="shared" si="18"/>
        <v>723385023124.3356</v>
      </c>
    </row>
    <row r="74" spans="1:9" ht="12.75">
      <c r="A74" t="s">
        <v>44</v>
      </c>
      <c r="B74">
        <v>15528</v>
      </c>
      <c r="C74">
        <v>33229</v>
      </c>
      <c r="D74">
        <v>29646</v>
      </c>
      <c r="E74">
        <v>29254</v>
      </c>
      <c r="F74" s="67">
        <f t="shared" si="19"/>
        <v>460343088</v>
      </c>
      <c r="G74" s="67">
        <f t="shared" si="20"/>
        <v>972081166</v>
      </c>
      <c r="H74" s="67">
        <f t="shared" si="17"/>
        <v>136123956127.07062</v>
      </c>
      <c r="I74" s="67">
        <f t="shared" si="18"/>
        <v>483507642904.4324</v>
      </c>
    </row>
    <row r="75" spans="1:9" ht="12.75">
      <c r="A75" t="s">
        <v>51</v>
      </c>
      <c r="B75">
        <v>9146</v>
      </c>
      <c r="C75">
        <v>18444</v>
      </c>
      <c r="D75">
        <v>82196</v>
      </c>
      <c r="E75">
        <v>80277</v>
      </c>
      <c r="F75" s="67">
        <f t="shared" si="19"/>
        <v>751764616</v>
      </c>
      <c r="G75" s="67">
        <f t="shared" si="20"/>
        <v>1480628988</v>
      </c>
      <c r="H75" s="67">
        <f t="shared" si="17"/>
        <v>1477120334327.0706</v>
      </c>
      <c r="I75" s="67">
        <f t="shared" si="18"/>
        <v>9224523149244.004</v>
      </c>
    </row>
    <row r="76" spans="1:9" ht="12.75">
      <c r="A76" t="s">
        <v>64</v>
      </c>
      <c r="B76">
        <v>9617</v>
      </c>
      <c r="C76">
        <v>26854</v>
      </c>
      <c r="D76">
        <v>1518</v>
      </c>
      <c r="E76">
        <v>1917</v>
      </c>
      <c r="F76" s="67">
        <f t="shared" si="19"/>
        <v>14598606</v>
      </c>
      <c r="G76" s="67">
        <f t="shared" si="20"/>
        <v>51479118</v>
      </c>
      <c r="H76" s="67">
        <f t="shared" si="17"/>
        <v>21554438550.994236</v>
      </c>
      <c r="I76" s="67">
        <f t="shared" si="18"/>
        <v>10225283909.981182</v>
      </c>
    </row>
    <row r="77" spans="1:9" ht="12.75">
      <c r="A77" t="s">
        <v>66</v>
      </c>
      <c r="B77">
        <v>15984</v>
      </c>
      <c r="C77">
        <v>44509</v>
      </c>
      <c r="D77">
        <v>26256</v>
      </c>
      <c r="E77">
        <v>30262</v>
      </c>
      <c r="F77" s="67">
        <f t="shared" si="19"/>
        <v>419675904</v>
      </c>
      <c r="G77" s="67">
        <f t="shared" si="20"/>
        <v>1346931358</v>
      </c>
      <c r="H77" s="67">
        <f t="shared" si="17"/>
        <v>177328505213.05576</v>
      </c>
      <c r="I77" s="67">
        <f t="shared" si="18"/>
        <v>7126185217355.98</v>
      </c>
    </row>
    <row r="78" spans="1:9" ht="12.75">
      <c r="A78" t="s">
        <v>70</v>
      </c>
      <c r="B78">
        <v>18326</v>
      </c>
      <c r="C78">
        <v>37753</v>
      </c>
      <c r="D78">
        <v>2057</v>
      </c>
      <c r="E78">
        <v>2501</v>
      </c>
      <c r="F78" s="67">
        <f t="shared" si="19"/>
        <v>37696582</v>
      </c>
      <c r="G78" s="67">
        <f t="shared" si="20"/>
        <v>94420253</v>
      </c>
      <c r="H78" s="67">
        <f t="shared" si="17"/>
        <v>50214724932.55104</v>
      </c>
      <c r="I78" s="67">
        <f t="shared" si="18"/>
        <v>184520575446.38428</v>
      </c>
    </row>
    <row r="79" spans="1:9" ht="12.75">
      <c r="A79" t="s">
        <v>71</v>
      </c>
      <c r="B79">
        <v>58987</v>
      </c>
      <c r="C79">
        <v>167514</v>
      </c>
      <c r="D79">
        <v>1686</v>
      </c>
      <c r="E79">
        <v>2521</v>
      </c>
      <c r="F79" s="67">
        <f t="shared" si="19"/>
        <v>99452082</v>
      </c>
      <c r="G79" s="67">
        <f t="shared" si="20"/>
        <v>422302794</v>
      </c>
      <c r="H79" s="67">
        <f t="shared" si="17"/>
        <v>3506079705269.363</v>
      </c>
      <c r="I79" s="67">
        <f t="shared" si="18"/>
        <v>48254078061691.98</v>
      </c>
    </row>
    <row r="80" spans="1:9" ht="12.75">
      <c r="A80" t="s">
        <v>84</v>
      </c>
      <c r="B80">
        <v>28896</v>
      </c>
      <c r="C80">
        <v>56735</v>
      </c>
      <c r="D80">
        <v>6367</v>
      </c>
      <c r="E80">
        <v>7331</v>
      </c>
      <c r="F80" s="67">
        <f t="shared" si="19"/>
        <v>183980832</v>
      </c>
      <c r="G80" s="67">
        <f t="shared" si="20"/>
        <v>415924285</v>
      </c>
      <c r="H80" s="67">
        <f t="shared" si="17"/>
        <v>1531806689607.7366</v>
      </c>
      <c r="I80" s="67">
        <f t="shared" si="18"/>
        <v>5572916758539.178</v>
      </c>
    </row>
    <row r="81" spans="1:9" ht="12.75">
      <c r="A81" t="s">
        <v>89</v>
      </c>
      <c r="B81">
        <v>9107</v>
      </c>
      <c r="C81">
        <v>30098</v>
      </c>
      <c r="D81">
        <v>8601</v>
      </c>
      <c r="E81">
        <v>8435</v>
      </c>
      <c r="F81" s="67">
        <f t="shared" si="19"/>
        <v>78329307</v>
      </c>
      <c r="G81" s="67">
        <f t="shared" si="20"/>
        <v>253876630</v>
      </c>
      <c r="H81" s="67">
        <f t="shared" si="17"/>
        <v>157423121115.6245</v>
      </c>
      <c r="I81" s="67">
        <f t="shared" si="18"/>
        <v>7365476868.15034</v>
      </c>
    </row>
    <row r="82" spans="1:9" ht="12.75">
      <c r="A82" t="s">
        <v>92</v>
      </c>
      <c r="B82">
        <v>7690</v>
      </c>
      <c r="C82">
        <v>15379</v>
      </c>
      <c r="D82">
        <v>54071</v>
      </c>
      <c r="E82">
        <v>47856</v>
      </c>
      <c r="F82" s="67">
        <f t="shared" si="19"/>
        <v>415805990</v>
      </c>
      <c r="G82" s="67">
        <f t="shared" si="20"/>
        <v>735977424</v>
      </c>
      <c r="H82" s="67">
        <f t="shared" si="17"/>
        <v>1753801396101.057</v>
      </c>
      <c r="I82" s="67">
        <f t="shared" si="18"/>
        <v>9093296132357.27</v>
      </c>
    </row>
    <row r="83" spans="1:9" ht="12.75">
      <c r="A83" t="s">
        <v>93</v>
      </c>
      <c r="B83">
        <v>8248</v>
      </c>
      <c r="C83">
        <v>16318</v>
      </c>
      <c r="D83">
        <v>49976</v>
      </c>
      <c r="E83">
        <v>47101</v>
      </c>
      <c r="F83" s="67">
        <f t="shared" si="19"/>
        <v>412202048</v>
      </c>
      <c r="G83" s="67">
        <f t="shared" si="20"/>
        <v>768594118</v>
      </c>
      <c r="H83" s="67">
        <f t="shared" si="17"/>
        <v>1318901247123.3286</v>
      </c>
      <c r="I83" s="67">
        <f t="shared" si="18"/>
        <v>7772044352523.435</v>
      </c>
    </row>
    <row r="84" spans="1:9" ht="12.75">
      <c r="A84" t="s">
        <v>94</v>
      </c>
      <c r="B84">
        <v>9525</v>
      </c>
      <c r="C84">
        <v>20814</v>
      </c>
      <c r="D84">
        <v>34496</v>
      </c>
      <c r="E84">
        <v>29224</v>
      </c>
      <c r="F84" s="67">
        <f t="shared" si="19"/>
        <v>328574400</v>
      </c>
      <c r="G84" s="67">
        <f t="shared" si="20"/>
        <v>608268336</v>
      </c>
      <c r="H84" s="67">
        <f t="shared" si="17"/>
        <v>514026459686.7994</v>
      </c>
      <c r="I84" s="67">
        <f t="shared" si="18"/>
        <v>2037348813198.5293</v>
      </c>
    </row>
    <row r="85" spans="1:9" ht="12.75">
      <c r="A85" t="s">
        <v>95</v>
      </c>
      <c r="B85">
        <v>37819</v>
      </c>
      <c r="C85">
        <v>65096</v>
      </c>
      <c r="D85">
        <v>3582</v>
      </c>
      <c r="E85">
        <v>4515</v>
      </c>
      <c r="F85" s="67">
        <f t="shared" si="19"/>
        <v>135467658</v>
      </c>
      <c r="G85" s="67">
        <f t="shared" si="20"/>
        <v>293908440</v>
      </c>
      <c r="H85" s="67">
        <f t="shared" si="17"/>
        <v>2138494144355.9695</v>
      </c>
      <c r="I85" s="67">
        <f t="shared" si="18"/>
        <v>5829502720771.743</v>
      </c>
    </row>
    <row r="86" spans="1:9" ht="12.75">
      <c r="A86" t="s">
        <v>143</v>
      </c>
      <c r="B86">
        <v>23629</v>
      </c>
      <c r="C86">
        <v>46651</v>
      </c>
      <c r="D86">
        <v>12855</v>
      </c>
      <c r="E86">
        <v>12317</v>
      </c>
      <c r="F86" s="67">
        <f t="shared" si="19"/>
        <v>303750795</v>
      </c>
      <c r="G86" s="67">
        <f t="shared" si="20"/>
        <v>574600367</v>
      </c>
      <c r="H86" s="67">
        <f t="shared" si="17"/>
        <v>1348948428491.559</v>
      </c>
      <c r="I86" s="67">
        <f t="shared" si="18"/>
        <v>3766674637574.449</v>
      </c>
    </row>
    <row r="87" spans="1:9" ht="12.75">
      <c r="A87" t="s">
        <v>107</v>
      </c>
      <c r="B87">
        <v>92926</v>
      </c>
      <c r="C87">
        <v>275502</v>
      </c>
      <c r="D87">
        <v>3053</v>
      </c>
      <c r="E87">
        <v>3232</v>
      </c>
      <c r="F87" s="67">
        <f t="shared" si="19"/>
        <v>283703078</v>
      </c>
      <c r="G87" s="67">
        <f t="shared" si="20"/>
        <v>890422464</v>
      </c>
      <c r="H87" s="67">
        <f t="shared" si="17"/>
        <v>19315539963451.53</v>
      </c>
      <c r="I87" s="67">
        <f t="shared" si="18"/>
        <v>196126272703559.22</v>
      </c>
    </row>
    <row r="88" spans="1:9" ht="12.75">
      <c r="A88" t="s">
        <v>108</v>
      </c>
      <c r="B88">
        <v>39426</v>
      </c>
      <c r="C88">
        <v>55945</v>
      </c>
      <c r="D88">
        <v>1597</v>
      </c>
      <c r="E88">
        <v>1709</v>
      </c>
      <c r="F88" s="67">
        <f t="shared" si="19"/>
        <v>62963322</v>
      </c>
      <c r="G88" s="67">
        <f t="shared" si="20"/>
        <v>95610005</v>
      </c>
      <c r="H88" s="67">
        <f t="shared" si="17"/>
        <v>1082963917071.4779</v>
      </c>
      <c r="I88" s="67">
        <f t="shared" si="18"/>
        <v>1225773882635.9658</v>
      </c>
    </row>
    <row r="89" spans="1:9" ht="12.75">
      <c r="A89" t="s">
        <v>111</v>
      </c>
      <c r="B89">
        <v>9766</v>
      </c>
      <c r="C89">
        <v>175310</v>
      </c>
      <c r="D89">
        <v>1148</v>
      </c>
      <c r="E89">
        <v>1398</v>
      </c>
      <c r="F89" s="67">
        <f t="shared" si="19"/>
        <v>11211368</v>
      </c>
      <c r="G89" s="67">
        <f t="shared" si="20"/>
        <v>245083380</v>
      </c>
      <c r="H89" s="67">
        <f t="shared" si="17"/>
        <v>15037096473.861631</v>
      </c>
      <c r="I89" s="67">
        <f t="shared" si="18"/>
        <v>29859582819884.652</v>
      </c>
    </row>
    <row r="90" spans="1:9" ht="12.75">
      <c r="A90" t="s">
        <v>136</v>
      </c>
      <c r="B90">
        <f aca="true" t="shared" si="21" ref="B90:G90">SUM(B64:B89)</f>
        <v>540999</v>
      </c>
      <c r="C90">
        <f t="shared" si="21"/>
        <v>1433066</v>
      </c>
      <c r="D90">
        <f t="shared" si="21"/>
        <v>887977</v>
      </c>
      <c r="E90">
        <f t="shared" si="21"/>
        <v>875801</v>
      </c>
      <c r="F90">
        <f t="shared" si="21"/>
        <v>11885738387</v>
      </c>
      <c r="G90">
        <f t="shared" si="21"/>
        <v>25541462818</v>
      </c>
      <c r="H90" s="67">
        <f>SUM(H64:H89)</f>
        <v>37992371674265.12</v>
      </c>
      <c r="I90" s="67">
        <f>SUM(I64:I89)</f>
        <v>359968692654094.8</v>
      </c>
    </row>
    <row r="91" spans="6:9" ht="12.75">
      <c r="F91" s="67">
        <f>F90/D90</f>
        <v>13385.187214308478</v>
      </c>
      <c r="G91" s="67">
        <f>G90/E90</f>
        <v>29163.546077248142</v>
      </c>
      <c r="H91" s="67">
        <f>H90/D90</f>
        <v>42785310.513971776</v>
      </c>
      <c r="I91" s="67">
        <f>I90/E90</f>
        <v>411016535.3249138</v>
      </c>
    </row>
    <row r="92" spans="6:9" ht="12.75">
      <c r="F92" s="67">
        <f t="shared" si="19"/>
        <v>0</v>
      </c>
      <c r="G92" s="67">
        <f t="shared" si="20"/>
        <v>0</v>
      </c>
      <c r="H92" s="67">
        <f>H91^(1/2)</f>
        <v>6541.048120444596</v>
      </c>
      <c r="I92" s="67">
        <f>I91^(1/2)</f>
        <v>20273.542742325866</v>
      </c>
    </row>
    <row r="93" spans="1:9" s="63" customFormat="1" ht="12.75">
      <c r="A93" s="63" t="s">
        <v>148</v>
      </c>
      <c r="F93" s="67">
        <f t="shared" si="19"/>
        <v>0</v>
      </c>
      <c r="G93" s="67">
        <f t="shared" si="20"/>
        <v>0</v>
      </c>
      <c r="H93" s="67"/>
      <c r="I93" s="67"/>
    </row>
    <row r="94" spans="1:9" ht="12.75">
      <c r="A94" t="s">
        <v>15</v>
      </c>
      <c r="B94">
        <v>7006</v>
      </c>
      <c r="C94">
        <v>13634</v>
      </c>
      <c r="D94">
        <v>637</v>
      </c>
      <c r="E94">
        <v>729</v>
      </c>
      <c r="F94" s="67">
        <f t="shared" si="19"/>
        <v>4462822</v>
      </c>
      <c r="G94" s="67">
        <f t="shared" si="20"/>
        <v>9939186</v>
      </c>
      <c r="H94" s="67">
        <f>(B94-$F$105)^2*D94</f>
        <v>4857985245.296927</v>
      </c>
      <c r="I94" s="67">
        <f>(C94-$G$105)^2*E94</f>
        <v>59405626915.06073</v>
      </c>
    </row>
    <row r="95" spans="1:9" ht="12.75">
      <c r="A95" t="s">
        <v>19</v>
      </c>
      <c r="B95">
        <v>8633</v>
      </c>
      <c r="C95">
        <v>21040</v>
      </c>
      <c r="D95">
        <v>7226</v>
      </c>
      <c r="E95">
        <v>7366</v>
      </c>
      <c r="F95" s="67">
        <f t="shared" si="19"/>
        <v>62382058</v>
      </c>
      <c r="G95" s="67">
        <f t="shared" si="20"/>
        <v>154980640</v>
      </c>
      <c r="H95" s="67">
        <f aca="true" t="shared" si="22" ref="H95:H103">(B95-$F$105)^2*D95</f>
        <v>9301904134.241558</v>
      </c>
      <c r="I95" s="67">
        <f aca="true" t="shared" si="23" ref="I95:I103">(C95-$G$105)^2*E95</f>
        <v>19358472394.44724</v>
      </c>
    </row>
    <row r="96" spans="1:9" ht="12.75">
      <c r="A96" t="s">
        <v>45</v>
      </c>
      <c r="B96">
        <v>9317</v>
      </c>
      <c r="C96">
        <v>25879</v>
      </c>
      <c r="D96">
        <v>804</v>
      </c>
      <c r="E96">
        <v>838</v>
      </c>
      <c r="F96" s="67">
        <f t="shared" si="19"/>
        <v>7490868</v>
      </c>
      <c r="G96" s="67">
        <f t="shared" si="20"/>
        <v>21686602</v>
      </c>
      <c r="H96" s="67">
        <f t="shared" si="22"/>
        <v>163233417.34841496</v>
      </c>
      <c r="I96" s="67">
        <f t="shared" si="23"/>
        <v>8677190911.097311</v>
      </c>
    </row>
    <row r="97" spans="1:9" ht="12.75">
      <c r="A97" t="s">
        <v>53</v>
      </c>
      <c r="B97">
        <v>9409</v>
      </c>
      <c r="C97">
        <v>17658</v>
      </c>
      <c r="D97">
        <v>1448</v>
      </c>
      <c r="E97">
        <v>1740</v>
      </c>
      <c r="F97" s="67">
        <f t="shared" si="19"/>
        <v>13624232</v>
      </c>
      <c r="G97" s="67">
        <f t="shared" si="20"/>
        <v>30724920</v>
      </c>
      <c r="H97" s="67">
        <f t="shared" si="22"/>
        <v>186188242.05155277</v>
      </c>
      <c r="I97" s="67">
        <f t="shared" si="23"/>
        <v>43554598744.49902</v>
      </c>
    </row>
    <row r="98" spans="1:9" ht="12.75">
      <c r="A98" t="s">
        <v>55</v>
      </c>
      <c r="B98">
        <v>11688</v>
      </c>
      <c r="C98">
        <v>22932</v>
      </c>
      <c r="D98">
        <v>5913</v>
      </c>
      <c r="E98">
        <v>6473</v>
      </c>
      <c r="F98" s="67">
        <f t="shared" si="19"/>
        <v>69111144</v>
      </c>
      <c r="G98" s="67">
        <f t="shared" si="20"/>
        <v>148438836</v>
      </c>
      <c r="H98" s="67">
        <f t="shared" si="22"/>
        <v>21807112309.51687</v>
      </c>
      <c r="I98" s="67">
        <f t="shared" si="23"/>
        <v>474903507.0916891</v>
      </c>
    </row>
    <row r="99" spans="1:9" ht="12.75">
      <c r="A99" t="s">
        <v>144</v>
      </c>
      <c r="B99">
        <v>11824</v>
      </c>
      <c r="C99">
        <v>28855</v>
      </c>
      <c r="D99" s="46">
        <v>3147</v>
      </c>
      <c r="E99" s="46">
        <v>2786</v>
      </c>
      <c r="F99" s="67">
        <f t="shared" si="19"/>
        <v>37210128</v>
      </c>
      <c r="G99" s="67">
        <f t="shared" si="20"/>
        <v>80390030</v>
      </c>
      <c r="H99" s="67">
        <f t="shared" si="22"/>
        <v>13308170752.658</v>
      </c>
      <c r="I99" s="67">
        <f t="shared" si="23"/>
        <v>106881937989.81209</v>
      </c>
    </row>
    <row r="100" spans="1:9" ht="12.75">
      <c r="A100" t="s">
        <v>63</v>
      </c>
      <c r="B100">
        <v>7595</v>
      </c>
      <c r="C100">
        <v>39939</v>
      </c>
      <c r="D100">
        <v>296</v>
      </c>
      <c r="E100">
        <v>272</v>
      </c>
      <c r="F100" s="67">
        <f t="shared" si="19"/>
        <v>2248120</v>
      </c>
      <c r="G100" s="67">
        <f t="shared" si="20"/>
        <v>10863408</v>
      </c>
      <c r="H100" s="67">
        <f t="shared" si="22"/>
        <v>1397156881.5676744</v>
      </c>
      <c r="I100" s="67">
        <f t="shared" si="23"/>
        <v>81198678734.33574</v>
      </c>
    </row>
    <row r="101" spans="1:9" ht="12.75">
      <c r="A101" t="s">
        <v>97</v>
      </c>
      <c r="B101">
        <v>8730</v>
      </c>
      <c r="C101">
        <v>21711</v>
      </c>
      <c r="D101">
        <v>2268</v>
      </c>
      <c r="E101">
        <v>2552</v>
      </c>
      <c r="F101" s="67">
        <f t="shared" si="19"/>
        <v>19799640</v>
      </c>
      <c r="G101" s="67">
        <f t="shared" si="20"/>
        <v>55406472</v>
      </c>
      <c r="H101" s="67">
        <f t="shared" si="22"/>
        <v>2441688345.867746</v>
      </c>
      <c r="I101" s="67">
        <f t="shared" si="23"/>
        <v>2303843726.7333174</v>
      </c>
    </row>
    <row r="102" spans="1:9" ht="12.75">
      <c r="A102" t="s">
        <v>145</v>
      </c>
      <c r="B102">
        <v>8186</v>
      </c>
      <c r="C102">
        <v>20568</v>
      </c>
      <c r="D102">
        <v>534</v>
      </c>
      <c r="E102">
        <v>542</v>
      </c>
      <c r="F102" s="67">
        <f t="shared" si="19"/>
        <v>4371324</v>
      </c>
      <c r="G102" s="67">
        <f t="shared" si="20"/>
        <v>11147856</v>
      </c>
      <c r="H102" s="67">
        <f t="shared" si="22"/>
        <v>1335753152.057503</v>
      </c>
      <c r="I102" s="67">
        <f t="shared" si="23"/>
        <v>2374622311.5264025</v>
      </c>
    </row>
    <row r="103" spans="1:9" ht="12.75">
      <c r="A103" t="s">
        <v>106</v>
      </c>
      <c r="B103">
        <v>9349</v>
      </c>
      <c r="C103">
        <v>23197</v>
      </c>
      <c r="D103">
        <v>7518</v>
      </c>
      <c r="E103">
        <v>8176</v>
      </c>
      <c r="F103" s="67">
        <f t="shared" si="19"/>
        <v>70285782</v>
      </c>
      <c r="G103" s="67">
        <f t="shared" si="20"/>
        <v>189658672</v>
      </c>
      <c r="H103" s="67">
        <f t="shared" si="22"/>
        <v>1317252935.0472088</v>
      </c>
      <c r="I103" s="67">
        <f t="shared" si="23"/>
        <v>2347732585.739464</v>
      </c>
    </row>
    <row r="104" spans="1:9" ht="12.75">
      <c r="A104" t="s">
        <v>136</v>
      </c>
      <c r="B104">
        <f aca="true" t="shared" si="24" ref="B104:G104">SUM(B94:B103)</f>
        <v>91737</v>
      </c>
      <c r="C104">
        <f t="shared" si="24"/>
        <v>235413</v>
      </c>
      <c r="D104">
        <f t="shared" si="24"/>
        <v>29791</v>
      </c>
      <c r="E104">
        <f t="shared" si="24"/>
        <v>31474</v>
      </c>
      <c r="F104">
        <f t="shared" si="24"/>
        <v>290986118</v>
      </c>
      <c r="G104">
        <f t="shared" si="24"/>
        <v>713236622</v>
      </c>
      <c r="H104" s="67">
        <f>SUM(H94:H103)</f>
        <v>56116445415.65346</v>
      </c>
      <c r="I104" s="67">
        <f>SUM(I94:I103)</f>
        <v>326577607820.343</v>
      </c>
    </row>
    <row r="105" spans="6:9" ht="12.75">
      <c r="F105" s="67">
        <f>F104/D104</f>
        <v>9767.584773925011</v>
      </c>
      <c r="G105" s="67">
        <f>G104/E104</f>
        <v>22661.136874880853</v>
      </c>
      <c r="H105" s="67">
        <f>H104/D104</f>
        <v>1883671.089109243</v>
      </c>
      <c r="I105" s="67">
        <f>I104/E104</f>
        <v>10376107.511607772</v>
      </c>
    </row>
    <row r="106" spans="6:9" ht="12.75">
      <c r="F106" s="67">
        <f t="shared" si="19"/>
        <v>0</v>
      </c>
      <c r="G106" s="67">
        <f t="shared" si="20"/>
        <v>0</v>
      </c>
      <c r="H106" s="67">
        <f>H105^(1/2)</f>
        <v>1372.4689756454397</v>
      </c>
      <c r="I106" s="67">
        <f>I105^(1/2)</f>
        <v>3221.196596236835</v>
      </c>
    </row>
    <row r="107" spans="1:9" s="63" customFormat="1" ht="12.75">
      <c r="A107" s="63" t="s">
        <v>149</v>
      </c>
      <c r="F107" s="67">
        <f t="shared" si="19"/>
        <v>0</v>
      </c>
      <c r="G107" s="67">
        <f t="shared" si="20"/>
        <v>0</v>
      </c>
      <c r="H107" s="67"/>
      <c r="I107" s="67"/>
    </row>
    <row r="108" spans="1:9" ht="12.75">
      <c r="A108" t="s">
        <v>6</v>
      </c>
      <c r="B108">
        <v>16603</v>
      </c>
      <c r="C108">
        <v>47109</v>
      </c>
      <c r="D108">
        <v>374</v>
      </c>
      <c r="E108">
        <v>414</v>
      </c>
      <c r="F108" s="67">
        <f t="shared" si="19"/>
        <v>6209522</v>
      </c>
      <c r="G108" s="67">
        <f t="shared" si="20"/>
        <v>19503126</v>
      </c>
      <c r="H108" s="67">
        <f>(B108-$F$121)^2*D108</f>
        <v>3598905446.84809</v>
      </c>
      <c r="I108" s="67">
        <f>(C108-$G$121)^2*E108</f>
        <v>213121540381.82944</v>
      </c>
    </row>
    <row r="109" spans="1:9" ht="12.75">
      <c r="A109" t="s">
        <v>17</v>
      </c>
      <c r="B109">
        <v>9709</v>
      </c>
      <c r="C109">
        <v>24698</v>
      </c>
      <c r="D109">
        <v>658</v>
      </c>
      <c r="E109">
        <v>680</v>
      </c>
      <c r="F109" s="67">
        <f t="shared" si="19"/>
        <v>6388522</v>
      </c>
      <c r="G109" s="67">
        <f t="shared" si="20"/>
        <v>16794640</v>
      </c>
      <c r="H109" s="67">
        <f aca="true" t="shared" si="25" ref="H109:H119">(B109-$F$121)^2*D109</f>
        <v>9461283972.946901</v>
      </c>
      <c r="I109" s="67">
        <f aca="true" t="shared" si="26" ref="I109:I119">(C109-$G$121)^2*E109</f>
        <v>52516536.604484655</v>
      </c>
    </row>
    <row r="110" spans="1:9" ht="12.75">
      <c r="A110" t="s">
        <v>26</v>
      </c>
      <c r="B110">
        <v>31853</v>
      </c>
      <c r="C110">
        <v>58793</v>
      </c>
      <c r="D110">
        <v>978</v>
      </c>
      <c r="E110">
        <v>1284</v>
      </c>
      <c r="F110" s="67">
        <f t="shared" si="19"/>
        <v>31152234</v>
      </c>
      <c r="G110" s="67">
        <f t="shared" si="20"/>
        <v>75490212</v>
      </c>
      <c r="H110" s="67">
        <f t="shared" si="25"/>
        <v>329388348828.83527</v>
      </c>
      <c r="I110" s="67">
        <f t="shared" si="26"/>
        <v>1517041475081.5747</v>
      </c>
    </row>
    <row r="111" spans="1:9" ht="12.75">
      <c r="A111" t="s">
        <v>41</v>
      </c>
      <c r="B111">
        <v>29919</v>
      </c>
      <c r="C111">
        <v>98390</v>
      </c>
      <c r="D111">
        <v>788</v>
      </c>
      <c r="E111">
        <v>821</v>
      </c>
      <c r="F111" s="67">
        <f t="shared" si="19"/>
        <v>23576172</v>
      </c>
      <c r="G111" s="67">
        <f t="shared" si="20"/>
        <v>80778190</v>
      </c>
      <c r="H111" s="67">
        <f t="shared" si="25"/>
        <v>212407379502.7526</v>
      </c>
      <c r="I111" s="67">
        <f t="shared" si="26"/>
        <v>4492139744393.629</v>
      </c>
    </row>
    <row r="112" spans="1:9" ht="12.75">
      <c r="A112" t="s">
        <v>52</v>
      </c>
      <c r="B112">
        <v>31554</v>
      </c>
      <c r="C112">
        <v>96308</v>
      </c>
      <c r="D112">
        <v>136</v>
      </c>
      <c r="E112">
        <v>201</v>
      </c>
      <c r="F112" s="67">
        <f t="shared" si="19"/>
        <v>4291344</v>
      </c>
      <c r="G112" s="67">
        <f t="shared" si="20"/>
        <v>19357908</v>
      </c>
      <c r="H112" s="67">
        <f t="shared" si="25"/>
        <v>44324137416.91715</v>
      </c>
      <c r="I112" s="67">
        <f t="shared" si="26"/>
        <v>1038741996565.5133</v>
      </c>
    </row>
    <row r="113" spans="1:9" ht="12.75">
      <c r="A113" t="s">
        <v>58</v>
      </c>
      <c r="B113">
        <v>10924</v>
      </c>
      <c r="C113">
        <v>19372</v>
      </c>
      <c r="D113">
        <v>624</v>
      </c>
      <c r="E113">
        <v>668</v>
      </c>
      <c r="F113" s="67">
        <f t="shared" si="19"/>
        <v>6816576</v>
      </c>
      <c r="G113" s="67">
        <f t="shared" si="20"/>
        <v>12940496</v>
      </c>
      <c r="H113" s="67">
        <f t="shared" si="25"/>
        <v>4143764568.0864983</v>
      </c>
      <c r="I113" s="67">
        <f t="shared" si="26"/>
        <v>17022831760.372253</v>
      </c>
    </row>
    <row r="114" spans="1:9" ht="12.75">
      <c r="A114" t="s">
        <v>67</v>
      </c>
      <c r="B114">
        <v>8395</v>
      </c>
      <c r="C114">
        <v>14726</v>
      </c>
      <c r="D114" s="46">
        <v>7430</v>
      </c>
      <c r="E114" s="46">
        <v>7438</v>
      </c>
      <c r="F114" s="67">
        <f t="shared" si="19"/>
        <v>62374850</v>
      </c>
      <c r="G114" s="67">
        <f t="shared" si="20"/>
        <v>109531988</v>
      </c>
      <c r="H114" s="67">
        <f t="shared" si="25"/>
        <v>193705151784.92804</v>
      </c>
      <c r="I114" s="67">
        <f t="shared" si="26"/>
        <v>698989860770.4664</v>
      </c>
    </row>
    <row r="115" spans="1:9" ht="12.75">
      <c r="A115" t="s">
        <v>73</v>
      </c>
      <c r="B115">
        <v>10352</v>
      </c>
      <c r="C115">
        <v>24141</v>
      </c>
      <c r="D115">
        <v>4713</v>
      </c>
      <c r="E115">
        <v>4950</v>
      </c>
      <c r="F115" s="67">
        <f t="shared" si="19"/>
        <v>48788976</v>
      </c>
      <c r="G115" s="67">
        <f t="shared" si="20"/>
        <v>119497950</v>
      </c>
      <c r="H115" s="67">
        <f t="shared" si="25"/>
        <v>46733438993.17761</v>
      </c>
      <c r="I115" s="67">
        <f t="shared" si="26"/>
        <v>385580306.4231881</v>
      </c>
    </row>
    <row r="116" spans="1:9" ht="12.75">
      <c r="A116" t="s">
        <v>77</v>
      </c>
      <c r="B116">
        <v>9959</v>
      </c>
      <c r="C116">
        <v>18770</v>
      </c>
      <c r="D116">
        <v>338</v>
      </c>
      <c r="E116">
        <v>431</v>
      </c>
      <c r="F116" s="67">
        <f t="shared" si="19"/>
        <v>3366142</v>
      </c>
      <c r="G116" s="67">
        <f t="shared" si="20"/>
        <v>8089870</v>
      </c>
      <c r="H116" s="67">
        <f t="shared" si="25"/>
        <v>4240337848.428706</v>
      </c>
      <c r="I116" s="67">
        <f t="shared" si="26"/>
        <v>13759068841.133022</v>
      </c>
    </row>
    <row r="117" spans="1:9" ht="12.75">
      <c r="A117" t="s">
        <v>82</v>
      </c>
      <c r="B117">
        <v>8438</v>
      </c>
      <c r="C117">
        <v>14033</v>
      </c>
      <c r="D117">
        <v>397</v>
      </c>
      <c r="E117">
        <v>415</v>
      </c>
      <c r="F117" s="67">
        <f t="shared" si="19"/>
        <v>3349886</v>
      </c>
      <c r="G117" s="67">
        <f t="shared" si="20"/>
        <v>5823695</v>
      </c>
      <c r="H117" s="67">
        <f t="shared" si="25"/>
        <v>10176466787.308937</v>
      </c>
      <c r="I117" s="67">
        <f t="shared" si="26"/>
        <v>44775088480.93725</v>
      </c>
    </row>
    <row r="118" spans="1:9" ht="12.75">
      <c r="A118" t="s">
        <v>87</v>
      </c>
      <c r="B118">
        <v>15998</v>
      </c>
      <c r="C118">
        <v>19944</v>
      </c>
      <c r="D118">
        <v>10247</v>
      </c>
      <c r="E118">
        <v>8856</v>
      </c>
      <c r="F118" s="67">
        <f t="shared" si="19"/>
        <v>163931506</v>
      </c>
      <c r="G118" s="67">
        <f t="shared" si="20"/>
        <v>176624064</v>
      </c>
      <c r="H118" s="67">
        <f t="shared" si="25"/>
        <v>63892923863.64821</v>
      </c>
      <c r="I118" s="67">
        <f t="shared" si="26"/>
        <v>177433877580.5151</v>
      </c>
    </row>
    <row r="119" spans="1:9" ht="12.75">
      <c r="A119" t="s">
        <v>112</v>
      </c>
      <c r="B119">
        <v>10352</v>
      </c>
      <c r="C119">
        <v>10569</v>
      </c>
      <c r="D119">
        <v>0</v>
      </c>
      <c r="E119">
        <v>408</v>
      </c>
      <c r="F119" s="67">
        <f t="shared" si="19"/>
        <v>0</v>
      </c>
      <c r="G119" s="67">
        <f t="shared" si="20"/>
        <v>4312152</v>
      </c>
      <c r="H119" s="67">
        <f t="shared" si="25"/>
        <v>0</v>
      </c>
      <c r="I119" s="67">
        <f t="shared" si="26"/>
        <v>78275975835.18713</v>
      </c>
    </row>
    <row r="120" spans="1:9" ht="12.75">
      <c r="A120" t="s">
        <v>136</v>
      </c>
      <c r="B120">
        <f aca="true" t="shared" si="27" ref="B120:G120">SUM(B108:B119)</f>
        <v>194056</v>
      </c>
      <c r="C120">
        <f t="shared" si="27"/>
        <v>446853</v>
      </c>
      <c r="D120">
        <f t="shared" si="27"/>
        <v>26683</v>
      </c>
      <c r="E120">
        <f t="shared" si="27"/>
        <v>26566</v>
      </c>
      <c r="F120">
        <f t="shared" si="27"/>
        <v>360245730</v>
      </c>
      <c r="G120">
        <f t="shared" si="27"/>
        <v>648744291</v>
      </c>
      <c r="H120" s="67">
        <f>SUM(H108:H119)</f>
        <v>922072139013.8779</v>
      </c>
      <c r="I120" s="67">
        <f>SUM(I108:I119)</f>
        <v>8291739556534.186</v>
      </c>
    </row>
    <row r="121" spans="6:9" ht="12.75">
      <c r="F121" s="67">
        <f>F120/D120</f>
        <v>13500.945545853165</v>
      </c>
      <c r="G121" s="67">
        <f>G120/E120</f>
        <v>24420.096777836334</v>
      </c>
      <c r="H121" s="67">
        <f>H120/D120</f>
        <v>34556539.33267916</v>
      </c>
      <c r="I121" s="67">
        <f>I120/E120</f>
        <v>312118480.6344269</v>
      </c>
    </row>
    <row r="122" spans="6:9" ht="12.75">
      <c r="F122" s="67"/>
      <c r="G122" s="67">
        <f t="shared" si="20"/>
        <v>0</v>
      </c>
      <c r="H122" s="67">
        <f>H121^(1/2)</f>
        <v>5878.481039578095</v>
      </c>
      <c r="I122" s="67">
        <f>I121^(1/2)</f>
        <v>17666.87523685009</v>
      </c>
    </row>
    <row r="123" spans="1:9" s="63" customFormat="1" ht="12.75">
      <c r="A123" s="63" t="s">
        <v>150</v>
      </c>
      <c r="F123" s="67">
        <f t="shared" si="19"/>
        <v>0</v>
      </c>
      <c r="G123" s="67">
        <f t="shared" si="20"/>
        <v>0</v>
      </c>
      <c r="H123" s="67"/>
      <c r="I123" s="67"/>
    </row>
    <row r="124" spans="1:9" ht="12.75">
      <c r="A124" t="s">
        <v>12</v>
      </c>
      <c r="B124">
        <v>6728</v>
      </c>
      <c r="C124">
        <v>13543</v>
      </c>
      <c r="D124">
        <v>471</v>
      </c>
      <c r="E124">
        <v>558</v>
      </c>
      <c r="F124" s="67">
        <f t="shared" si="19"/>
        <v>3168888</v>
      </c>
      <c r="G124" s="67">
        <f t="shared" si="20"/>
        <v>7556994</v>
      </c>
      <c r="H124" s="67">
        <f>(B124-$F$140)^2*D124</f>
        <v>17314652922.829895</v>
      </c>
      <c r="I124" s="67">
        <f>(C124-$G$140)^2*E124</f>
        <v>83630109903.34073</v>
      </c>
    </row>
    <row r="125" spans="1:9" ht="12.75">
      <c r="A125" t="s">
        <v>18</v>
      </c>
      <c r="B125">
        <v>12265</v>
      </c>
      <c r="C125">
        <v>28150</v>
      </c>
      <c r="D125">
        <v>1389</v>
      </c>
      <c r="E125">
        <v>2470</v>
      </c>
      <c r="F125" s="67">
        <f t="shared" si="19"/>
        <v>17036085</v>
      </c>
      <c r="G125" s="67">
        <f t="shared" si="20"/>
        <v>69530500</v>
      </c>
      <c r="H125" s="67">
        <f aca="true" t="shared" si="28" ref="H125:H138">(B125-$F$140)^2*D125</f>
        <v>384484000.97626185</v>
      </c>
      <c r="I125" s="67">
        <f aca="true" t="shared" si="29" ref="I125:I138">(C125-$G$140)^2*E125</f>
        <v>13811360452.653046</v>
      </c>
    </row>
    <row r="126" spans="1:9" ht="12.75">
      <c r="A126" t="s">
        <v>21</v>
      </c>
      <c r="B126">
        <v>8637</v>
      </c>
      <c r="C126">
        <v>12758</v>
      </c>
      <c r="D126">
        <v>1047</v>
      </c>
      <c r="E126">
        <v>1487</v>
      </c>
      <c r="F126" s="67">
        <f t="shared" si="19"/>
        <v>9042939</v>
      </c>
      <c r="G126" s="67">
        <f t="shared" si="20"/>
        <v>18971146</v>
      </c>
      <c r="H126" s="67">
        <f t="shared" si="28"/>
        <v>18067812227.749615</v>
      </c>
      <c r="I126" s="67">
        <f t="shared" si="29"/>
        <v>252360909451.03864</v>
      </c>
    </row>
    <row r="127" spans="1:9" ht="12.75">
      <c r="A127" t="s">
        <v>146</v>
      </c>
      <c r="B127">
        <v>6501</v>
      </c>
      <c r="C127">
        <v>13867</v>
      </c>
      <c r="D127">
        <v>316</v>
      </c>
      <c r="E127">
        <v>450</v>
      </c>
      <c r="F127" s="67">
        <f t="shared" si="19"/>
        <v>2054316</v>
      </c>
      <c r="G127" s="67">
        <f t="shared" si="20"/>
        <v>6240150</v>
      </c>
      <c r="H127" s="67">
        <f t="shared" si="28"/>
        <v>12502748059.096952</v>
      </c>
      <c r="I127" s="67">
        <f t="shared" si="29"/>
        <v>63921011539.11353</v>
      </c>
    </row>
    <row r="128" spans="1:9" ht="12.75">
      <c r="A128" t="s">
        <v>46</v>
      </c>
      <c r="B128">
        <v>8839</v>
      </c>
      <c r="C128">
        <v>13365</v>
      </c>
      <c r="D128">
        <v>987</v>
      </c>
      <c r="E128">
        <v>1327</v>
      </c>
      <c r="F128" s="67">
        <f t="shared" si="19"/>
        <v>8724093</v>
      </c>
      <c r="G128" s="67">
        <f t="shared" si="20"/>
        <v>17735355</v>
      </c>
      <c r="H128" s="67">
        <f t="shared" si="28"/>
        <v>15416232475.00035</v>
      </c>
      <c r="I128" s="67">
        <f t="shared" si="29"/>
        <v>204709262126.87845</v>
      </c>
    </row>
    <row r="129" spans="1:9" ht="12.75">
      <c r="A129" t="s">
        <v>48</v>
      </c>
      <c r="B129">
        <v>13849</v>
      </c>
      <c r="C129">
        <v>17625</v>
      </c>
      <c r="D129">
        <v>1090</v>
      </c>
      <c r="E129">
        <v>1570</v>
      </c>
      <c r="F129" s="67">
        <f t="shared" si="19"/>
        <v>15095410</v>
      </c>
      <c r="G129" s="67">
        <f t="shared" si="20"/>
        <v>27671250</v>
      </c>
      <c r="H129" s="67">
        <f t="shared" si="28"/>
        <v>1219821056.9351578</v>
      </c>
      <c r="I129" s="67">
        <f t="shared" si="29"/>
        <v>104547957553.06346</v>
      </c>
    </row>
    <row r="130" spans="1:9" ht="12.75">
      <c r="A130" t="s">
        <v>54</v>
      </c>
      <c r="B130">
        <v>11911</v>
      </c>
      <c r="C130">
        <v>20906</v>
      </c>
      <c r="D130">
        <v>3523</v>
      </c>
      <c r="E130">
        <v>5503</v>
      </c>
      <c r="F130" s="67">
        <f t="shared" si="19"/>
        <v>41962453</v>
      </c>
      <c r="G130" s="67">
        <f t="shared" si="20"/>
        <v>115045718</v>
      </c>
      <c r="H130" s="67">
        <f t="shared" si="28"/>
        <v>2728979364.1628056</v>
      </c>
      <c r="I130" s="67">
        <f t="shared" si="29"/>
        <v>131014890971.29286</v>
      </c>
    </row>
    <row r="131" spans="1:9" ht="12.75">
      <c r="A131" t="s">
        <v>65</v>
      </c>
      <c r="B131">
        <v>8893</v>
      </c>
      <c r="C131">
        <v>18137</v>
      </c>
      <c r="D131" s="46">
        <v>937</v>
      </c>
      <c r="E131" s="46">
        <v>1109</v>
      </c>
      <c r="F131" s="67">
        <f t="shared" si="19"/>
        <v>8332741</v>
      </c>
      <c r="G131" s="67">
        <f t="shared" si="20"/>
        <v>20113933</v>
      </c>
      <c r="H131" s="67">
        <f t="shared" si="28"/>
        <v>14238061481.125975</v>
      </c>
      <c r="I131" s="67">
        <f t="shared" si="29"/>
        <v>64873192352.83079</v>
      </c>
    </row>
    <row r="132" spans="1:9" ht="12.75">
      <c r="A132" t="s">
        <v>69</v>
      </c>
      <c r="B132">
        <v>7544</v>
      </c>
      <c r="C132">
        <v>28445</v>
      </c>
      <c r="D132">
        <v>829</v>
      </c>
      <c r="E132">
        <v>1023</v>
      </c>
      <c r="F132" s="67">
        <f aca="true" t="shared" si="30" ref="F132:F138">B132*D132</f>
        <v>6253976</v>
      </c>
      <c r="G132" s="67">
        <f aca="true" t="shared" si="31" ref="G132:G138">C132*E132</f>
        <v>29099235</v>
      </c>
      <c r="H132" s="67">
        <f t="shared" si="28"/>
        <v>22824284163.47727</v>
      </c>
      <c r="I132" s="67">
        <f t="shared" si="29"/>
        <v>7236519573.881048</v>
      </c>
    </row>
    <row r="133" spans="1:9" ht="12.75">
      <c r="A133" t="s">
        <v>74</v>
      </c>
      <c r="B133">
        <v>8785</v>
      </c>
      <c r="C133">
        <v>13768</v>
      </c>
      <c r="D133">
        <v>580</v>
      </c>
      <c r="E133">
        <v>896</v>
      </c>
      <c r="F133" s="67">
        <f t="shared" si="30"/>
        <v>5095300</v>
      </c>
      <c r="G133" s="67">
        <f t="shared" si="31"/>
        <v>12336128</v>
      </c>
      <c r="H133" s="67">
        <f t="shared" si="28"/>
        <v>9308436550.285675</v>
      </c>
      <c r="I133" s="67">
        <f t="shared" si="29"/>
        <v>129397025855.16446</v>
      </c>
    </row>
    <row r="134" spans="1:9" ht="12.75">
      <c r="A134" t="s">
        <v>78</v>
      </c>
      <c r="B134">
        <v>6138</v>
      </c>
      <c r="C134">
        <v>19761</v>
      </c>
      <c r="D134">
        <v>473</v>
      </c>
      <c r="E134">
        <v>702</v>
      </c>
      <c r="F134" s="67">
        <f t="shared" si="30"/>
        <v>2903274</v>
      </c>
      <c r="G134" s="67">
        <f t="shared" si="31"/>
        <v>13872222</v>
      </c>
      <c r="H134" s="67">
        <f t="shared" si="28"/>
        <v>20936899127.07775</v>
      </c>
      <c r="I134" s="67">
        <f t="shared" si="29"/>
        <v>25477407775.2721</v>
      </c>
    </row>
    <row r="135" spans="1:9" ht="12.75">
      <c r="A135" t="s">
        <v>81</v>
      </c>
      <c r="B135">
        <v>16652</v>
      </c>
      <c r="C135">
        <v>36974</v>
      </c>
      <c r="D135">
        <v>12807</v>
      </c>
      <c r="E135">
        <v>16527</v>
      </c>
      <c r="F135" s="67">
        <f t="shared" si="30"/>
        <v>213262164</v>
      </c>
      <c r="G135" s="67">
        <f t="shared" si="31"/>
        <v>611069298</v>
      </c>
      <c r="H135" s="67">
        <f t="shared" si="28"/>
        <v>190905809135.46838</v>
      </c>
      <c r="I135" s="67">
        <f t="shared" si="29"/>
        <v>2068952993651.4636</v>
      </c>
    </row>
    <row r="136" spans="1:9" ht="12.75">
      <c r="A136" t="s">
        <v>91</v>
      </c>
      <c r="B136">
        <v>11777</v>
      </c>
      <c r="C136">
        <v>15088</v>
      </c>
      <c r="D136">
        <v>3117</v>
      </c>
      <c r="E136">
        <v>4292</v>
      </c>
      <c r="F136" s="67">
        <f t="shared" si="30"/>
        <v>36708909</v>
      </c>
      <c r="G136" s="67">
        <f t="shared" si="31"/>
        <v>64757696</v>
      </c>
      <c r="H136" s="67">
        <f t="shared" si="28"/>
        <v>3205670054.0362997</v>
      </c>
      <c r="I136" s="67">
        <f t="shared" si="29"/>
        <v>491146268469.1489</v>
      </c>
    </row>
    <row r="137" spans="1:9" ht="12.75">
      <c r="A137" t="s">
        <v>151</v>
      </c>
      <c r="B137">
        <v>8577</v>
      </c>
      <c r="C137">
        <v>17488</v>
      </c>
      <c r="D137">
        <v>9460</v>
      </c>
      <c r="E137">
        <v>12527</v>
      </c>
      <c r="F137" s="67">
        <f t="shared" si="30"/>
        <v>81138420</v>
      </c>
      <c r="G137" s="67">
        <f t="shared" si="31"/>
        <v>219072176</v>
      </c>
      <c r="H137" s="67">
        <f t="shared" si="28"/>
        <v>167998627049.85886</v>
      </c>
      <c r="I137" s="67">
        <f t="shared" si="29"/>
        <v>862430789952.3246</v>
      </c>
    </row>
    <row r="138" spans="1:9" ht="12.75">
      <c r="A138" t="s">
        <v>102</v>
      </c>
      <c r="B138">
        <v>20981</v>
      </c>
      <c r="C138">
        <v>45530</v>
      </c>
      <c r="D138">
        <v>2787</v>
      </c>
      <c r="E138">
        <v>3422</v>
      </c>
      <c r="F138" s="67">
        <f t="shared" si="30"/>
        <v>58474047</v>
      </c>
      <c r="G138" s="67">
        <f t="shared" si="31"/>
        <v>155803660</v>
      </c>
      <c r="H138" s="67">
        <f t="shared" si="28"/>
        <v>186935435528.94684</v>
      </c>
      <c r="I138" s="67">
        <f t="shared" si="29"/>
        <v>1334072941381.262</v>
      </c>
    </row>
    <row r="139" spans="1:9" ht="12.75">
      <c r="A139" t="s">
        <v>136</v>
      </c>
      <c r="B139">
        <f aca="true" t="shared" si="32" ref="B139:G139">SUM(B124:B138)</f>
        <v>158077</v>
      </c>
      <c r="C139">
        <f t="shared" si="32"/>
        <v>315405</v>
      </c>
      <c r="D139">
        <f t="shared" si="32"/>
        <v>39813</v>
      </c>
      <c r="E139">
        <f t="shared" si="32"/>
        <v>53863</v>
      </c>
      <c r="F139">
        <f t="shared" si="32"/>
        <v>509253015</v>
      </c>
      <c r="G139">
        <f t="shared" si="32"/>
        <v>1388875461</v>
      </c>
      <c r="H139" s="67">
        <f>SUM(H124:H138)</f>
        <v>683987953197.0281</v>
      </c>
      <c r="I139" s="67">
        <f>SUM(I124:I138)</f>
        <v>5837582641008.728</v>
      </c>
    </row>
    <row r="140" spans="6:9" ht="12.75">
      <c r="F140" s="67">
        <f>F139/D139</f>
        <v>12791.123879134955</v>
      </c>
      <c r="G140" s="67">
        <f>G139/E139</f>
        <v>25785.334292557043</v>
      </c>
      <c r="H140" s="67">
        <f>H139/D139</f>
        <v>17180015.401929725</v>
      </c>
      <c r="I140" s="67">
        <f>I139/E139</f>
        <v>108378342.10884517</v>
      </c>
    </row>
    <row r="141" spans="8:9" ht="12.75">
      <c r="H141" s="67">
        <f>H140^(1/2)</f>
        <v>4144.878213160156</v>
      </c>
      <c r="I141" s="67">
        <f>I140^(1/2)</f>
        <v>10410.491924440706</v>
      </c>
    </row>
  </sheetData>
  <sheetProtection/>
  <mergeCells count="5">
    <mergeCell ref="N2:O2"/>
    <mergeCell ref="P2:Q2"/>
    <mergeCell ref="K1:Q1"/>
    <mergeCell ref="R2:S2"/>
    <mergeCell ref="L2:M2"/>
  </mergeCells>
  <printOptions/>
  <pageMargins left="0.7" right="0.7" top="0.75" bottom="0.75" header="0.3" footer="0.3"/>
  <pageSetup horizontalDpi="600" verticalDpi="600" orientation="portrait" paperSize="9" r:id="rId2"/>
  <ignoredErrors>
    <ignoredError sqref="L11:M1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0"/>
  <sheetViews>
    <sheetView zoomScalePageLayoutView="0" workbookViewId="0" topLeftCell="A1">
      <selection activeCell="H13" sqref="H13:J19"/>
    </sheetView>
  </sheetViews>
  <sheetFormatPr defaultColWidth="11.421875" defaultRowHeight="12.75"/>
  <cols>
    <col min="2" max="2" width="13.421875" style="0" bestFit="1" customWidth="1"/>
    <col min="3" max="3" width="8.57421875" style="0" bestFit="1" customWidth="1"/>
    <col min="4" max="4" width="13.421875" style="0" bestFit="1" customWidth="1"/>
    <col min="8" max="8" width="13.7109375" style="0" customWidth="1"/>
    <col min="9" max="10" width="13.7109375" style="0" bestFit="1" customWidth="1"/>
    <col min="11" max="12" width="12.00390625" style="0" bestFit="1" customWidth="1"/>
  </cols>
  <sheetData>
    <row r="2" spans="2:10" ht="12.75">
      <c r="B2" s="109" t="s">
        <v>164</v>
      </c>
      <c r="C2" s="109"/>
      <c r="D2" s="109"/>
      <c r="E2" s="109"/>
      <c r="H2" s="110" t="s">
        <v>212</v>
      </c>
      <c r="I2" s="111"/>
      <c r="J2" s="111"/>
    </row>
    <row r="3" spans="2:10" ht="12.75">
      <c r="B3" s="107">
        <v>1996</v>
      </c>
      <c r="C3" s="108"/>
      <c r="D3" s="105">
        <v>2010</v>
      </c>
      <c r="E3" s="106"/>
      <c r="H3" s="87"/>
      <c r="I3" s="85">
        <v>1996</v>
      </c>
      <c r="J3" s="85">
        <v>2010</v>
      </c>
    </row>
    <row r="4" spans="2:13" ht="12.75">
      <c r="B4" s="10" t="s">
        <v>130</v>
      </c>
      <c r="C4" s="10" t="s">
        <v>125</v>
      </c>
      <c r="D4" s="17" t="s">
        <v>124</v>
      </c>
      <c r="E4" s="17" t="s">
        <v>125</v>
      </c>
      <c r="H4" s="22" t="s">
        <v>201</v>
      </c>
      <c r="I4" s="86">
        <v>0.4794922595164857</v>
      </c>
      <c r="J4" s="86">
        <v>0.6543696188752278</v>
      </c>
      <c r="L4" s="91">
        <f>(J4-I4)/I4</f>
        <v>0.36471362339631164</v>
      </c>
      <c r="M4">
        <f>I4*(1+L4)</f>
        <v>0.6543696188752277</v>
      </c>
    </row>
    <row r="5" spans="2:12" ht="12.75">
      <c r="B5" s="20">
        <v>0.10054419811477984</v>
      </c>
      <c r="C5" s="20">
        <v>0.0590379253953459</v>
      </c>
      <c r="D5" s="18">
        <v>0.1027966827421463</v>
      </c>
      <c r="E5" s="18">
        <v>0.054790474451287985</v>
      </c>
      <c r="H5" s="22" t="s">
        <v>202</v>
      </c>
      <c r="I5" s="86">
        <f>I17/I15</f>
        <v>13.893813683924265</v>
      </c>
      <c r="J5" s="86">
        <f>J17/J15</f>
        <v>14.602436017133487</v>
      </c>
      <c r="L5">
        <f>(J5-I5)/I5</f>
        <v>0.05100272317809532</v>
      </c>
    </row>
    <row r="6" spans="2:12" ht="12.75">
      <c r="B6" s="20">
        <v>0.21310566601112607</v>
      </c>
      <c r="C6" s="20">
        <v>0.13406054126249423</v>
      </c>
      <c r="D6" s="18">
        <v>0.2003659454080872</v>
      </c>
      <c r="E6" s="18">
        <v>0.11551438396375299</v>
      </c>
      <c r="H6" s="22" t="s">
        <v>203</v>
      </c>
      <c r="I6" s="86">
        <f>I18/I14</f>
        <v>31.21668986399425</v>
      </c>
      <c r="J6" s="86">
        <f>J18/J14</f>
        <v>33.41371310108585</v>
      </c>
      <c r="L6">
        <f>(J6-I6)/I6</f>
        <v>0.07037976309030997</v>
      </c>
    </row>
    <row r="7" spans="2:13" ht="12.75">
      <c r="B7" s="20">
        <v>0.40788543419185175</v>
      </c>
      <c r="C7" s="20">
        <v>0.27789166970695683</v>
      </c>
      <c r="D7" s="18">
        <v>0.4013420887491289</v>
      </c>
      <c r="E7" s="18">
        <v>0.2682152300524907</v>
      </c>
      <c r="H7" s="22" t="s">
        <v>204</v>
      </c>
      <c r="I7" s="86">
        <f>I15/I16</f>
        <v>0.16022905210196686</v>
      </c>
      <c r="J7" s="86">
        <f>J15/J16</f>
        <v>0.1499809720994194</v>
      </c>
      <c r="M7">
        <f>(10-5)/5</f>
        <v>1</v>
      </c>
    </row>
    <row r="8" spans="2:10" ht="12.75">
      <c r="B8" s="20">
        <v>0.5037516688215883</v>
      </c>
      <c r="C8" s="20">
        <v>0.36921497153911975</v>
      </c>
      <c r="D8" s="18">
        <v>0.4817642694439918</v>
      </c>
      <c r="E8" s="18">
        <v>0.3424162600320396</v>
      </c>
      <c r="H8" s="22" t="s">
        <v>205</v>
      </c>
      <c r="I8" s="86">
        <f>I17/I16</f>
        <v>2.2261925966565212</v>
      </c>
      <c r="J8" s="86">
        <f>J17/J16</f>
        <v>2.1900875488692546</v>
      </c>
    </row>
    <row r="9" spans="2:10" ht="12.75">
      <c r="B9" s="20">
        <v>0.838558945146865</v>
      </c>
      <c r="C9" s="20">
        <v>0.7425741024871388</v>
      </c>
      <c r="D9" s="18">
        <v>0.8040623233979703</v>
      </c>
      <c r="E9" s="18">
        <v>0.6624059632994973</v>
      </c>
      <c r="H9" s="22" t="s">
        <v>206</v>
      </c>
      <c r="I9" s="86">
        <v>0.18714053763710414</v>
      </c>
      <c r="J9" s="86">
        <v>0.21852179482709388</v>
      </c>
    </row>
    <row r="10" spans="2:13" ht="12.75">
      <c r="B10" s="20">
        <v>0.908118762203669</v>
      </c>
      <c r="C10" s="20">
        <v>0.823181654020298</v>
      </c>
      <c r="D10" s="18">
        <v>0.8960201920043268</v>
      </c>
      <c r="E10" s="18">
        <v>0.7750177940577576</v>
      </c>
      <c r="L10" s="84">
        <f>I6-I5</f>
        <v>17.322876180069986</v>
      </c>
      <c r="M10" s="84">
        <f>J6-J5</f>
        <v>18.811277083952362</v>
      </c>
    </row>
    <row r="11" spans="2:5" ht="12.75">
      <c r="B11" s="20">
        <v>0.9602395033095736</v>
      </c>
      <c r="C11" s="20">
        <v>0.8974151006994419</v>
      </c>
      <c r="D11" s="18">
        <v>0.9755773477885525</v>
      </c>
      <c r="E11" s="18">
        <v>0.9051374758776366</v>
      </c>
    </row>
    <row r="13" spans="9:10" ht="12.75">
      <c r="I13" s="85">
        <v>1996</v>
      </c>
      <c r="J13" s="85">
        <v>2010</v>
      </c>
    </row>
    <row r="14" spans="8:10" ht="12.75">
      <c r="H14" s="22" t="s">
        <v>211</v>
      </c>
      <c r="I14" s="19">
        <v>433865928.5888204</v>
      </c>
      <c r="J14" s="19">
        <f>5%*'2010'!F21/'2010'!G21</f>
        <v>866606772.6837515</v>
      </c>
    </row>
    <row r="15" spans="8:10" ht="12.75">
      <c r="H15" s="22" t="s">
        <v>210</v>
      </c>
      <c r="I15" s="19">
        <v>900752812.1773047</v>
      </c>
      <c r="J15" s="19">
        <f>10%*'2010'!F24/'2010'!G24</f>
        <v>1794163651.7846763</v>
      </c>
    </row>
    <row r="16" spans="4:12" ht="12.75">
      <c r="D16">
        <f>C11/C5</f>
        <v>15.200654404603913</v>
      </c>
      <c r="H16" s="22" t="s">
        <v>208</v>
      </c>
      <c r="I16" s="19">
        <v>5621657248.549919</v>
      </c>
      <c r="J16" s="19">
        <f>50%*'2010'!F67/'2010'!G67</f>
        <v>11962608500.732752</v>
      </c>
      <c r="K16">
        <v>15340218782</v>
      </c>
      <c r="L16">
        <v>33661703708</v>
      </c>
    </row>
    <row r="17" spans="8:10" ht="12.75">
      <c r="H17" s="22" t="s">
        <v>207</v>
      </c>
      <c r="I17" s="19">
        <v>12514891747.6623</v>
      </c>
      <c r="J17" s="19">
        <f>90%*'2010'!F84/'2010'!G84</f>
        <v>26199159929.4523</v>
      </c>
    </row>
    <row r="18" spans="8:10" ht="12.75">
      <c r="H18" s="22" t="s">
        <v>209</v>
      </c>
      <c r="I18" s="19">
        <v>13543858135.311083</v>
      </c>
      <c r="J18" s="19">
        <f>95%*'2010'!F90/'2010'!G90</f>
        <v>28956550073.91279</v>
      </c>
    </row>
    <row r="19" spans="8:10" ht="12.75">
      <c r="H19" s="22" t="s">
        <v>213</v>
      </c>
      <c r="I19" s="19">
        <v>15340218782</v>
      </c>
      <c r="J19" s="19">
        <v>33661703708</v>
      </c>
    </row>
    <row r="20" spans="11:12" ht="12.75">
      <c r="K20" s="91">
        <f>I16/K16</f>
        <v>0.3664652589665992</v>
      </c>
      <c r="L20" s="91">
        <f>J16/L16</f>
        <v>0.35537739279339364</v>
      </c>
    </row>
  </sheetData>
  <sheetProtection/>
  <mergeCells count="4">
    <mergeCell ref="D3:E3"/>
    <mergeCell ref="B3:C3"/>
    <mergeCell ref="B2:E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14"/>
  <sheetViews>
    <sheetView zoomScalePageLayoutView="0" workbookViewId="0" topLeftCell="E1">
      <selection activeCell="G4" sqref="G4"/>
    </sheetView>
  </sheetViews>
  <sheetFormatPr defaultColWidth="11.421875" defaultRowHeight="12.75"/>
  <cols>
    <col min="2" max="3" width="20.57421875" style="0" bestFit="1" customWidth="1"/>
    <col min="4" max="4" width="40.140625" style="0" bestFit="1" customWidth="1"/>
    <col min="6" max="7" width="18.28125" style="0" bestFit="1" customWidth="1"/>
  </cols>
  <sheetData>
    <row r="2" spans="1:4" ht="12.75">
      <c r="A2" s="8"/>
      <c r="B2" s="10" t="s">
        <v>126</v>
      </c>
      <c r="C2" s="17" t="s">
        <v>120</v>
      </c>
      <c r="D2" s="17" t="s">
        <v>182</v>
      </c>
    </row>
    <row r="3" spans="2:7" ht="12.75">
      <c r="B3" s="19">
        <v>6138</v>
      </c>
      <c r="C3" s="16">
        <v>10569</v>
      </c>
      <c r="D3" s="16">
        <f>C3/1.532</f>
        <v>6898.825065274152</v>
      </c>
      <c r="E3" t="s">
        <v>179</v>
      </c>
      <c r="F3" s="46" t="s">
        <v>214</v>
      </c>
      <c r="G3" s="46" t="s">
        <v>215</v>
      </c>
    </row>
    <row r="4" spans="2:7" ht="12.75">
      <c r="B4" s="19">
        <v>6244</v>
      </c>
      <c r="C4" s="16">
        <v>11094</v>
      </c>
      <c r="D4" s="16">
        <f>C4/1.532</f>
        <v>7241.514360313316</v>
      </c>
      <c r="E4" t="s">
        <v>175</v>
      </c>
      <c r="F4">
        <f>COUNTIF(B3:B114,"&lt;=10000")</f>
        <v>48</v>
      </c>
      <c r="G4" s="32">
        <f>COUNTIF(D3:D114,"&lt;10000")</f>
        <v>18</v>
      </c>
    </row>
    <row r="5" spans="2:7" ht="12.75">
      <c r="B5" s="19">
        <v>6501</v>
      </c>
      <c r="C5" s="16">
        <v>12758</v>
      </c>
      <c r="D5" s="16">
        <f aca="true" t="shared" si="0" ref="D5:D68">C5/1.532</f>
        <v>8327.676240208877</v>
      </c>
      <c r="E5" s="53" t="s">
        <v>180</v>
      </c>
      <c r="F5" s="32">
        <f>COUNTIF(B3:B114,"&lt;=20000")-F4</f>
        <v>38</v>
      </c>
      <c r="G5" s="32">
        <f>COUNTIF(D3:D114,"&lt;20000")-G4</f>
        <v>53</v>
      </c>
    </row>
    <row r="6" spans="2:7" ht="12.75">
      <c r="B6" s="19">
        <v>6588</v>
      </c>
      <c r="C6" s="16">
        <v>13365</v>
      </c>
      <c r="D6" s="16">
        <f t="shared" si="0"/>
        <v>8723.890339425587</v>
      </c>
      <c r="E6" s="46" t="s">
        <v>176</v>
      </c>
      <c r="F6" s="32">
        <f>COUNTIF(B3:B114,"&lt;=30000")-(F4+F5)</f>
        <v>14</v>
      </c>
      <c r="G6" s="32">
        <f>COUNTIF(D3:D114,"&lt;30000")-(G4+G5)</f>
        <v>16</v>
      </c>
    </row>
    <row r="7" spans="2:7" ht="12.75">
      <c r="B7" s="19">
        <v>6728</v>
      </c>
      <c r="C7" s="16">
        <v>13543</v>
      </c>
      <c r="D7" s="16">
        <f t="shared" si="0"/>
        <v>8840.078328981723</v>
      </c>
      <c r="E7" s="46" t="s">
        <v>177</v>
      </c>
      <c r="F7" s="32">
        <f>COUNTIF(B3:B114,"&lt;=40000")-(F4+F5+F6)</f>
        <v>6</v>
      </c>
      <c r="G7" s="32">
        <f>COUNTIF(D3:D114,"&lt;40000")-(G4+G5+G6)</f>
        <v>12</v>
      </c>
    </row>
    <row r="8" spans="2:7" ht="12.75">
      <c r="B8" s="19">
        <v>7006</v>
      </c>
      <c r="C8" s="16">
        <v>13620</v>
      </c>
      <c r="D8" s="16">
        <f t="shared" si="0"/>
        <v>8890.339425587466</v>
      </c>
      <c r="E8" s="46" t="s">
        <v>178</v>
      </c>
      <c r="F8" s="32">
        <f>COUNTIF(B3:B114,"&gt;40000")</f>
        <v>6</v>
      </c>
      <c r="G8" s="32">
        <f>COUNTIF(D3:D114,"&gt;40000")</f>
        <v>13</v>
      </c>
    </row>
    <row r="9" spans="2:7" ht="12.75">
      <c r="B9" s="19">
        <v>7178</v>
      </c>
      <c r="C9" s="16">
        <v>13634</v>
      </c>
      <c r="D9" s="16">
        <f t="shared" si="0"/>
        <v>8899.47780678851</v>
      </c>
      <c r="F9">
        <f>SUM(F4:F8)</f>
        <v>112</v>
      </c>
      <c r="G9">
        <f>SUM(G4:G8)</f>
        <v>112</v>
      </c>
    </row>
    <row r="10" spans="2:4" ht="12.75">
      <c r="B10" s="19">
        <v>7210</v>
      </c>
      <c r="C10" s="16">
        <v>13677</v>
      </c>
      <c r="D10" s="16">
        <f t="shared" si="0"/>
        <v>8927.545691906005</v>
      </c>
    </row>
    <row r="11" spans="2:4" ht="12.75">
      <c r="B11" s="19">
        <v>7471</v>
      </c>
      <c r="C11" s="16">
        <v>13703</v>
      </c>
      <c r="D11" s="16">
        <f t="shared" si="0"/>
        <v>8944.516971279374</v>
      </c>
    </row>
    <row r="12" spans="2:4" ht="12.75">
      <c r="B12" s="19">
        <v>7506</v>
      </c>
      <c r="C12" s="16">
        <v>13768</v>
      </c>
      <c r="D12" s="16">
        <f t="shared" si="0"/>
        <v>8986.945169712793</v>
      </c>
    </row>
    <row r="13" spans="2:4" ht="12.75">
      <c r="B13" s="19">
        <v>7544</v>
      </c>
      <c r="C13" s="16">
        <v>13867</v>
      </c>
      <c r="D13" s="16">
        <f t="shared" si="0"/>
        <v>9051.566579634464</v>
      </c>
    </row>
    <row r="14" spans="2:4" ht="12.75">
      <c r="B14" s="19">
        <v>7595</v>
      </c>
      <c r="C14" s="16">
        <v>13909</v>
      </c>
      <c r="D14" s="16">
        <f t="shared" si="0"/>
        <v>9078.981723237597</v>
      </c>
    </row>
    <row r="15" spans="2:4" ht="12.75">
      <c r="B15" s="19">
        <v>7690</v>
      </c>
      <c r="C15" s="16">
        <v>14033</v>
      </c>
      <c r="D15" s="16">
        <f t="shared" si="0"/>
        <v>9159.921671018277</v>
      </c>
    </row>
    <row r="16" spans="2:4" ht="12.75">
      <c r="B16" s="19">
        <v>7846</v>
      </c>
      <c r="C16" s="16">
        <v>14431</v>
      </c>
      <c r="D16" s="16">
        <f t="shared" si="0"/>
        <v>9419.71279373368</v>
      </c>
    </row>
    <row r="17" spans="2:4" ht="12.75">
      <c r="B17" s="19">
        <v>7911</v>
      </c>
      <c r="C17" s="16">
        <v>14560</v>
      </c>
      <c r="D17" s="16">
        <f t="shared" si="0"/>
        <v>9503.916449086162</v>
      </c>
    </row>
    <row r="18" spans="2:4" ht="12.75">
      <c r="B18" s="19">
        <v>7948</v>
      </c>
      <c r="C18" s="16">
        <v>14726</v>
      </c>
      <c r="D18" s="16">
        <f t="shared" si="0"/>
        <v>9612.271540469974</v>
      </c>
    </row>
    <row r="19" spans="2:4" ht="12.75">
      <c r="B19" s="19">
        <v>8186</v>
      </c>
      <c r="C19" s="16">
        <v>14823</v>
      </c>
      <c r="D19" s="16">
        <f t="shared" si="0"/>
        <v>9675.587467362924</v>
      </c>
    </row>
    <row r="20" spans="2:4" ht="12.75">
      <c r="B20" s="19">
        <v>8248</v>
      </c>
      <c r="C20" s="16">
        <v>15088</v>
      </c>
      <c r="D20" s="16">
        <f t="shared" si="0"/>
        <v>9848.563968668406</v>
      </c>
    </row>
    <row r="21" spans="2:4" ht="12.75">
      <c r="B21" s="19">
        <v>8286</v>
      </c>
      <c r="C21" s="16">
        <v>15379</v>
      </c>
      <c r="D21" s="16">
        <f t="shared" si="0"/>
        <v>10038.511749347259</v>
      </c>
    </row>
    <row r="22" spans="2:4" ht="12.75">
      <c r="B22" s="19">
        <v>8395</v>
      </c>
      <c r="C22" s="16">
        <v>15679</v>
      </c>
      <c r="D22" s="16">
        <f t="shared" si="0"/>
        <v>10234.334203655353</v>
      </c>
    </row>
    <row r="23" spans="2:4" ht="12.75">
      <c r="B23" s="19">
        <v>8397</v>
      </c>
      <c r="C23" s="16">
        <v>16197</v>
      </c>
      <c r="D23" s="16">
        <f t="shared" si="0"/>
        <v>10572.454308093995</v>
      </c>
    </row>
    <row r="24" spans="2:4" ht="12.75">
      <c r="B24" s="19">
        <v>8438</v>
      </c>
      <c r="C24" s="16">
        <v>16318</v>
      </c>
      <c r="D24" s="16">
        <f t="shared" si="0"/>
        <v>10651.436031331592</v>
      </c>
    </row>
    <row r="25" spans="2:4" ht="12.75">
      <c r="B25" s="19">
        <v>8496</v>
      </c>
      <c r="C25" s="16">
        <v>16367</v>
      </c>
      <c r="D25" s="16">
        <f t="shared" si="0"/>
        <v>10683.420365535248</v>
      </c>
    </row>
    <row r="26" spans="2:7" ht="12.75">
      <c r="B26" s="19">
        <v>8577</v>
      </c>
      <c r="C26" s="16">
        <v>17157</v>
      </c>
      <c r="D26" s="16">
        <f t="shared" si="0"/>
        <v>11199.086161879895</v>
      </c>
      <c r="F26" s="46"/>
      <c r="G26" s="46"/>
    </row>
    <row r="27" spans="2:7" ht="12.75">
      <c r="B27" s="19">
        <v>8614</v>
      </c>
      <c r="C27" s="16">
        <v>17444</v>
      </c>
      <c r="D27" s="16">
        <f t="shared" si="0"/>
        <v>11386.422976501306</v>
      </c>
      <c r="G27" s="32"/>
    </row>
    <row r="28" spans="2:7" ht="12.75">
      <c r="B28" s="19">
        <v>8633</v>
      </c>
      <c r="C28" s="16">
        <v>17488</v>
      </c>
      <c r="D28" s="16">
        <f t="shared" si="0"/>
        <v>11415.14360313316</v>
      </c>
      <c r="E28" s="53"/>
      <c r="F28" s="32"/>
      <c r="G28" s="32"/>
    </row>
    <row r="29" spans="2:7" ht="12.75">
      <c r="B29" s="19">
        <v>8637</v>
      </c>
      <c r="C29" s="16">
        <v>17625</v>
      </c>
      <c r="D29" s="16">
        <f t="shared" si="0"/>
        <v>11504.569190600521</v>
      </c>
      <c r="E29" s="46"/>
      <c r="F29" s="32"/>
      <c r="G29" s="32"/>
    </row>
    <row r="30" spans="2:7" ht="12.75">
      <c r="B30" s="19">
        <v>8730</v>
      </c>
      <c r="C30" s="16">
        <v>17658</v>
      </c>
      <c r="D30" s="16">
        <f t="shared" si="0"/>
        <v>11526.109660574411</v>
      </c>
      <c r="E30" s="46"/>
      <c r="F30" s="32"/>
      <c r="G30" s="32"/>
    </row>
    <row r="31" spans="2:7" ht="12.75">
      <c r="B31" s="19">
        <v>8742</v>
      </c>
      <c r="C31" s="16">
        <v>17783</v>
      </c>
      <c r="D31" s="16">
        <f t="shared" si="0"/>
        <v>11607.70234986945</v>
      </c>
      <c r="E31" s="46"/>
      <c r="F31" s="32"/>
      <c r="G31" s="32"/>
    </row>
    <row r="32" spans="2:7" ht="12.75">
      <c r="B32" s="19">
        <v>8785</v>
      </c>
      <c r="C32" s="16">
        <v>18137</v>
      </c>
      <c r="D32" s="16">
        <f t="shared" si="0"/>
        <v>11838.772845953003</v>
      </c>
      <c r="E32" s="46"/>
      <c r="F32" s="32"/>
      <c r="G32" s="32"/>
    </row>
    <row r="33" spans="2:4" ht="12.75">
      <c r="B33" s="19">
        <v>8839</v>
      </c>
      <c r="C33" s="16">
        <v>18145</v>
      </c>
      <c r="D33" s="16">
        <f t="shared" si="0"/>
        <v>11843.994778067885</v>
      </c>
    </row>
    <row r="34" spans="2:4" ht="12.75">
      <c r="B34" s="19">
        <v>8893</v>
      </c>
      <c r="C34" s="16">
        <v>18444</v>
      </c>
      <c r="D34" s="16">
        <f t="shared" si="0"/>
        <v>12039.164490861618</v>
      </c>
    </row>
    <row r="35" spans="2:4" ht="12.75">
      <c r="B35" s="19">
        <v>9036</v>
      </c>
      <c r="C35" s="16">
        <v>18457</v>
      </c>
      <c r="D35" s="16">
        <f t="shared" si="0"/>
        <v>12047.650130548303</v>
      </c>
    </row>
    <row r="36" spans="2:4" ht="12.75">
      <c r="B36" s="19">
        <v>9107</v>
      </c>
      <c r="C36" s="16">
        <v>18595</v>
      </c>
      <c r="D36" s="16">
        <f t="shared" si="0"/>
        <v>12137.728459530026</v>
      </c>
    </row>
    <row r="37" spans="2:4" ht="12.75">
      <c r="B37" s="19">
        <v>9146</v>
      </c>
      <c r="C37" s="16">
        <v>18770</v>
      </c>
      <c r="D37" s="16">
        <f t="shared" si="0"/>
        <v>12251.958224543081</v>
      </c>
    </row>
    <row r="38" spans="2:4" ht="12.75">
      <c r="B38" s="19">
        <v>9186</v>
      </c>
      <c r="C38" s="16">
        <v>18812</v>
      </c>
      <c r="D38" s="16">
        <f t="shared" si="0"/>
        <v>12279.373368146214</v>
      </c>
    </row>
    <row r="39" spans="2:4" ht="12.75">
      <c r="B39" s="19">
        <v>9243</v>
      </c>
      <c r="C39" s="16">
        <v>19016</v>
      </c>
      <c r="D39" s="16">
        <f t="shared" si="0"/>
        <v>12412.532637075718</v>
      </c>
    </row>
    <row r="40" spans="2:4" ht="12.75">
      <c r="B40" s="19">
        <v>9317</v>
      </c>
      <c r="C40" s="16">
        <v>19372</v>
      </c>
      <c r="D40" s="16">
        <f t="shared" si="0"/>
        <v>12644.90861618799</v>
      </c>
    </row>
    <row r="41" spans="2:4" ht="12.75">
      <c r="B41" s="19">
        <v>9349</v>
      </c>
      <c r="C41" s="16">
        <v>19761</v>
      </c>
      <c r="D41" s="16">
        <f t="shared" si="0"/>
        <v>12898.825065274152</v>
      </c>
    </row>
    <row r="42" spans="2:4" ht="12.75">
      <c r="B42" s="19">
        <v>9388</v>
      </c>
      <c r="C42" s="16">
        <v>19944</v>
      </c>
      <c r="D42" s="16">
        <f t="shared" si="0"/>
        <v>13018.276762402089</v>
      </c>
    </row>
    <row r="43" spans="2:4" ht="12.75">
      <c r="B43" s="19">
        <v>9409</v>
      </c>
      <c r="C43" s="16">
        <v>20225</v>
      </c>
      <c r="D43" s="16">
        <f t="shared" si="0"/>
        <v>13201.697127937337</v>
      </c>
    </row>
    <row r="44" spans="2:4" ht="12.75">
      <c r="B44" s="19">
        <v>9525</v>
      </c>
      <c r="C44" s="16">
        <v>20409</v>
      </c>
      <c r="D44" s="16">
        <f t="shared" si="0"/>
        <v>13321.801566579634</v>
      </c>
    </row>
    <row r="45" spans="2:4" ht="12.75">
      <c r="B45" s="19">
        <v>9617</v>
      </c>
      <c r="C45" s="16">
        <v>20467</v>
      </c>
      <c r="D45" s="16">
        <f t="shared" si="0"/>
        <v>13359.660574412532</v>
      </c>
    </row>
    <row r="46" spans="2:4" ht="12.75">
      <c r="B46" s="19">
        <v>9648</v>
      </c>
      <c r="C46" s="16">
        <v>20568</v>
      </c>
      <c r="D46" s="16">
        <f t="shared" si="0"/>
        <v>13425.587467362924</v>
      </c>
    </row>
    <row r="47" spans="2:4" ht="12.75">
      <c r="B47" s="19">
        <v>9709</v>
      </c>
      <c r="C47" s="16">
        <v>20755</v>
      </c>
      <c r="D47" s="16">
        <f t="shared" si="0"/>
        <v>13547.650130548303</v>
      </c>
    </row>
    <row r="48" spans="2:4" ht="12.75">
      <c r="B48" s="19">
        <v>9766</v>
      </c>
      <c r="C48" s="16">
        <v>20814</v>
      </c>
      <c r="D48" s="16">
        <f t="shared" si="0"/>
        <v>13586.16187989556</v>
      </c>
    </row>
    <row r="49" spans="2:4" ht="12.75">
      <c r="B49" s="19">
        <v>9959</v>
      </c>
      <c r="C49" s="16">
        <v>20906</v>
      </c>
      <c r="D49" s="16">
        <f t="shared" si="0"/>
        <v>13646.21409921671</v>
      </c>
    </row>
    <row r="50" spans="2:4" ht="12.75">
      <c r="B50" s="19">
        <v>9972</v>
      </c>
      <c r="C50" s="16">
        <v>21040</v>
      </c>
      <c r="D50" s="16">
        <f t="shared" si="0"/>
        <v>13733.681462140992</v>
      </c>
    </row>
    <row r="51" spans="2:4" ht="12.75">
      <c r="B51" s="19">
        <v>10062</v>
      </c>
      <c r="C51" s="16">
        <v>21711</v>
      </c>
      <c r="D51" s="16">
        <f t="shared" si="0"/>
        <v>14171.671018276762</v>
      </c>
    </row>
    <row r="52" spans="2:4" ht="12.75">
      <c r="B52" s="19">
        <v>10249</v>
      </c>
      <c r="C52" s="16">
        <v>22501</v>
      </c>
      <c r="D52" s="16">
        <f t="shared" si="0"/>
        <v>14687.336814621409</v>
      </c>
    </row>
    <row r="53" spans="2:4" ht="12.75">
      <c r="B53" s="19">
        <v>10352</v>
      </c>
      <c r="C53" s="16">
        <v>22545</v>
      </c>
      <c r="D53" s="16">
        <f t="shared" si="0"/>
        <v>14716.057441253264</v>
      </c>
    </row>
    <row r="54" spans="2:4" ht="12.75">
      <c r="B54" s="19">
        <v>10352</v>
      </c>
      <c r="C54" s="16">
        <v>22932</v>
      </c>
      <c r="D54" s="16">
        <f t="shared" si="0"/>
        <v>14968.668407310704</v>
      </c>
    </row>
    <row r="55" spans="2:4" ht="12.75">
      <c r="B55" s="19">
        <v>10924</v>
      </c>
      <c r="C55" s="16">
        <v>23197</v>
      </c>
      <c r="D55" s="16">
        <f t="shared" si="0"/>
        <v>15141.644908616188</v>
      </c>
    </row>
    <row r="56" spans="2:4" ht="12.75">
      <c r="B56" s="19">
        <v>11329</v>
      </c>
      <c r="C56" s="16">
        <v>23961</v>
      </c>
      <c r="D56" s="16">
        <f t="shared" si="0"/>
        <v>15640.339425587466</v>
      </c>
    </row>
    <row r="57" spans="2:4" ht="12.75">
      <c r="B57" s="19">
        <v>11409</v>
      </c>
      <c r="C57" s="16">
        <v>24141</v>
      </c>
      <c r="D57" s="16">
        <f t="shared" si="0"/>
        <v>15757.832898172324</v>
      </c>
    </row>
    <row r="58" spans="2:4" ht="12.75">
      <c r="B58" s="19">
        <v>11530</v>
      </c>
      <c r="C58" s="16">
        <v>24231</v>
      </c>
      <c r="D58" s="16">
        <f t="shared" si="0"/>
        <v>15816.579634464752</v>
      </c>
    </row>
    <row r="59" spans="2:4" ht="12.75">
      <c r="B59" s="19">
        <v>11577</v>
      </c>
      <c r="C59" s="16">
        <v>24415</v>
      </c>
      <c r="D59" s="16">
        <f t="shared" si="0"/>
        <v>15936.68407310705</v>
      </c>
    </row>
    <row r="60" spans="2:4" ht="12.75">
      <c r="B60" s="19">
        <v>11591</v>
      </c>
      <c r="C60" s="16">
        <v>24698</v>
      </c>
      <c r="D60" s="16">
        <f t="shared" si="0"/>
        <v>16121.409921671018</v>
      </c>
    </row>
    <row r="61" spans="2:4" ht="12.75">
      <c r="B61" s="19">
        <v>11688</v>
      </c>
      <c r="C61" s="16">
        <v>25879</v>
      </c>
      <c r="D61" s="16">
        <f t="shared" si="0"/>
        <v>16892.29765013055</v>
      </c>
    </row>
    <row r="62" spans="2:4" ht="12.75">
      <c r="B62" s="19">
        <v>11758</v>
      </c>
      <c r="C62" s="16">
        <v>26221</v>
      </c>
      <c r="D62" s="16">
        <f t="shared" si="0"/>
        <v>17115.535248041775</v>
      </c>
    </row>
    <row r="63" spans="2:4" ht="12.75">
      <c r="B63" s="19">
        <v>11777</v>
      </c>
      <c r="C63" s="16">
        <v>26854</v>
      </c>
      <c r="D63" s="16">
        <f t="shared" si="0"/>
        <v>17528.720626631854</v>
      </c>
    </row>
    <row r="64" spans="2:4" ht="12.75">
      <c r="B64" s="19">
        <v>11824</v>
      </c>
      <c r="C64" s="16">
        <v>28150</v>
      </c>
      <c r="D64" s="16">
        <f t="shared" si="0"/>
        <v>18374.673629242818</v>
      </c>
    </row>
    <row r="65" spans="2:4" ht="12.75">
      <c r="B65" s="19">
        <v>11911</v>
      </c>
      <c r="C65" s="16">
        <v>28445</v>
      </c>
      <c r="D65" s="16">
        <f t="shared" si="0"/>
        <v>18567.23237597911</v>
      </c>
    </row>
    <row r="66" spans="2:4" ht="12.75">
      <c r="B66" s="19">
        <v>12265</v>
      </c>
      <c r="C66" s="16">
        <v>28614</v>
      </c>
      <c r="D66" s="16">
        <f t="shared" si="0"/>
        <v>18677.545691906005</v>
      </c>
    </row>
    <row r="67" spans="2:4" ht="12.75">
      <c r="B67" s="19">
        <v>12755</v>
      </c>
      <c r="C67" s="16">
        <v>28855</v>
      </c>
      <c r="D67" s="16">
        <f t="shared" si="0"/>
        <v>18834.85639686684</v>
      </c>
    </row>
    <row r="68" spans="2:4" ht="12.75">
      <c r="B68" s="19">
        <v>12936</v>
      </c>
      <c r="C68" s="16">
        <v>28943</v>
      </c>
      <c r="D68" s="16">
        <f t="shared" si="0"/>
        <v>18892.29765013055</v>
      </c>
    </row>
    <row r="69" spans="2:4" ht="12.75">
      <c r="B69" s="19">
        <v>12938</v>
      </c>
      <c r="C69" s="16">
        <v>28951</v>
      </c>
      <c r="D69" s="16">
        <f aca="true" t="shared" si="1" ref="D69:D114">C69/1.532</f>
        <v>18897.51958224543</v>
      </c>
    </row>
    <row r="70" spans="2:4" ht="12.75">
      <c r="B70" s="19">
        <v>13389</v>
      </c>
      <c r="C70" s="16">
        <v>29802</v>
      </c>
      <c r="D70" s="16">
        <f t="shared" si="1"/>
        <v>19453.002610966058</v>
      </c>
    </row>
    <row r="71" spans="2:4" ht="12.75">
      <c r="B71" s="19">
        <v>13594</v>
      </c>
      <c r="C71" s="16">
        <v>30088</v>
      </c>
      <c r="D71" s="16">
        <f t="shared" si="1"/>
        <v>19639.686684073105</v>
      </c>
    </row>
    <row r="72" spans="2:4" ht="12.75">
      <c r="B72" s="19">
        <v>13641</v>
      </c>
      <c r="C72" s="16">
        <v>30098</v>
      </c>
      <c r="D72" s="16">
        <f t="shared" si="1"/>
        <v>19646.21409921671</v>
      </c>
    </row>
    <row r="73" spans="2:4" ht="12.75">
      <c r="B73" s="19">
        <v>13742</v>
      </c>
      <c r="C73" s="16">
        <v>30297</v>
      </c>
      <c r="D73" s="16">
        <f t="shared" si="1"/>
        <v>19776.109660574413</v>
      </c>
    </row>
    <row r="74" spans="2:4" ht="12.75">
      <c r="B74" s="19">
        <v>13849</v>
      </c>
      <c r="C74" s="16">
        <v>33034</v>
      </c>
      <c r="D74" s="16">
        <f t="shared" si="1"/>
        <v>21562.66318537859</v>
      </c>
    </row>
    <row r="75" spans="2:4" ht="12.75">
      <c r="B75" s="19">
        <v>14321</v>
      </c>
      <c r="C75" s="16">
        <v>33229</v>
      </c>
      <c r="D75" s="16">
        <f t="shared" si="1"/>
        <v>21689.94778067885</v>
      </c>
    </row>
    <row r="76" spans="2:4" ht="12.75">
      <c r="B76" s="19">
        <v>15071</v>
      </c>
      <c r="C76" s="16">
        <v>33273</v>
      </c>
      <c r="D76" s="16">
        <f t="shared" si="1"/>
        <v>21718.668407310706</v>
      </c>
    </row>
    <row r="77" spans="2:4" ht="12.75">
      <c r="B77" s="19">
        <v>15128</v>
      </c>
      <c r="C77" s="16">
        <v>33992</v>
      </c>
      <c r="D77" s="16">
        <f t="shared" si="1"/>
        <v>22187.98955613577</v>
      </c>
    </row>
    <row r="78" spans="2:4" ht="12.75">
      <c r="B78" s="19">
        <v>15287</v>
      </c>
      <c r="C78" s="16">
        <v>36579</v>
      </c>
      <c r="D78" s="16">
        <f t="shared" si="1"/>
        <v>23876.6318537859</v>
      </c>
    </row>
    <row r="79" spans="2:4" ht="12.75">
      <c r="B79" s="19">
        <v>15528</v>
      </c>
      <c r="C79" s="16">
        <v>36955</v>
      </c>
      <c r="D79" s="16">
        <f t="shared" si="1"/>
        <v>24122.062663185377</v>
      </c>
    </row>
    <row r="80" spans="2:4" ht="12.75">
      <c r="B80" s="19">
        <v>15984</v>
      </c>
      <c r="C80" s="16">
        <v>36974</v>
      </c>
      <c r="D80" s="16">
        <f t="shared" si="1"/>
        <v>24134.464751958225</v>
      </c>
    </row>
    <row r="81" spans="2:4" ht="12.75">
      <c r="B81" s="19">
        <v>15998</v>
      </c>
      <c r="C81" s="16">
        <v>37753</v>
      </c>
      <c r="D81" s="16">
        <f t="shared" si="1"/>
        <v>24642.950391644907</v>
      </c>
    </row>
    <row r="82" spans="2:4" ht="12.75">
      <c r="B82" s="19">
        <v>16603</v>
      </c>
      <c r="C82" s="16">
        <v>37814</v>
      </c>
      <c r="D82" s="16">
        <f t="shared" si="1"/>
        <v>24682.767624020886</v>
      </c>
    </row>
    <row r="83" spans="2:4" ht="12.75">
      <c r="B83" s="19">
        <v>16652</v>
      </c>
      <c r="C83" s="16">
        <v>39237</v>
      </c>
      <c r="D83" s="16">
        <f t="shared" si="1"/>
        <v>25611.618798955613</v>
      </c>
    </row>
    <row r="84" spans="2:4" ht="12.75">
      <c r="B84" s="19">
        <v>16831</v>
      </c>
      <c r="C84" s="16">
        <v>39939</v>
      </c>
      <c r="D84" s="16">
        <f t="shared" si="1"/>
        <v>26069.843342036555</v>
      </c>
    </row>
    <row r="85" spans="2:4" ht="12.75">
      <c r="B85" s="19">
        <v>17757</v>
      </c>
      <c r="C85" s="16">
        <v>41830</v>
      </c>
      <c r="D85" s="16">
        <f t="shared" si="1"/>
        <v>27304.177545691906</v>
      </c>
    </row>
    <row r="86" spans="2:4" ht="12.75">
      <c r="B86" s="19">
        <v>18326</v>
      </c>
      <c r="C86" s="16">
        <v>43414</v>
      </c>
      <c r="D86" s="16">
        <f t="shared" si="1"/>
        <v>28338.120104438643</v>
      </c>
    </row>
    <row r="87" spans="2:4" ht="12.75">
      <c r="B87" s="19">
        <v>18569</v>
      </c>
      <c r="C87" s="16">
        <v>43591</v>
      </c>
      <c r="D87" s="16">
        <f t="shared" si="1"/>
        <v>28453.65535248042</v>
      </c>
    </row>
    <row r="88" spans="2:4" ht="12.75">
      <c r="B88" s="19">
        <v>18953</v>
      </c>
      <c r="C88" s="16">
        <v>44509</v>
      </c>
      <c r="D88" s="16">
        <f t="shared" si="1"/>
        <v>29052.872062663184</v>
      </c>
    </row>
    <row r="89" spans="2:4" ht="12.75">
      <c r="B89" s="19">
        <v>20330</v>
      </c>
      <c r="C89" s="16">
        <v>45530</v>
      </c>
      <c r="D89" s="16">
        <f t="shared" si="1"/>
        <v>29719.321148825064</v>
      </c>
    </row>
    <row r="90" spans="2:4" ht="12.75">
      <c r="B90" s="19">
        <v>20523</v>
      </c>
      <c r="C90" s="16">
        <v>46651</v>
      </c>
      <c r="D90" s="16">
        <f t="shared" si="1"/>
        <v>30451.044386422975</v>
      </c>
    </row>
    <row r="91" spans="2:4" ht="12.75">
      <c r="B91" s="19">
        <v>20981</v>
      </c>
      <c r="C91" s="16">
        <v>47109</v>
      </c>
      <c r="D91" s="16">
        <f t="shared" si="1"/>
        <v>30750</v>
      </c>
    </row>
    <row r="92" spans="2:4" ht="12.75">
      <c r="B92" s="19">
        <v>21805</v>
      </c>
      <c r="C92" s="16">
        <v>47260</v>
      </c>
      <c r="D92" s="16">
        <f t="shared" si="1"/>
        <v>30848.563968668408</v>
      </c>
    </row>
    <row r="93" spans="2:4" ht="12.75">
      <c r="B93" s="19">
        <v>22349</v>
      </c>
      <c r="C93" s="16">
        <v>48825</v>
      </c>
      <c r="D93" s="16">
        <f t="shared" si="1"/>
        <v>31870.1044386423</v>
      </c>
    </row>
    <row r="94" spans="2:4" ht="12.75">
      <c r="B94" s="19">
        <v>23337</v>
      </c>
      <c r="C94" s="16">
        <v>49801</v>
      </c>
      <c r="D94" s="16">
        <f t="shared" si="1"/>
        <v>32507.180156657963</v>
      </c>
    </row>
    <row r="95" spans="2:4" ht="12.75">
      <c r="B95" s="19">
        <v>23627</v>
      </c>
      <c r="C95" s="16">
        <v>54603</v>
      </c>
      <c r="D95" s="16">
        <f t="shared" si="1"/>
        <v>35641.64490861619</v>
      </c>
    </row>
    <row r="96" spans="2:4" ht="12.75">
      <c r="B96" s="19">
        <v>23629</v>
      </c>
      <c r="C96" s="16">
        <v>55945</v>
      </c>
      <c r="D96" s="16">
        <f t="shared" si="1"/>
        <v>36517.62402088773</v>
      </c>
    </row>
    <row r="97" spans="2:4" ht="12.75">
      <c r="B97" s="19">
        <v>23914</v>
      </c>
      <c r="C97" s="16">
        <v>56735</v>
      </c>
      <c r="D97" s="16">
        <f t="shared" si="1"/>
        <v>37033.28981723238</v>
      </c>
    </row>
    <row r="98" spans="2:4" ht="12.75">
      <c r="B98" s="19">
        <v>26977</v>
      </c>
      <c r="C98" s="16">
        <v>58793</v>
      </c>
      <c r="D98" s="16">
        <f t="shared" si="1"/>
        <v>38376.6318537859</v>
      </c>
    </row>
    <row r="99" spans="2:4" ht="12.75">
      <c r="B99" s="19">
        <v>27545</v>
      </c>
      <c r="C99" s="16">
        <v>59035</v>
      </c>
      <c r="D99" s="16">
        <f t="shared" si="1"/>
        <v>38534.5953002611</v>
      </c>
    </row>
    <row r="100" spans="2:4" ht="12.75">
      <c r="B100" s="19">
        <v>28896</v>
      </c>
      <c r="C100" s="16">
        <v>60161</v>
      </c>
      <c r="D100" s="16">
        <f t="shared" si="1"/>
        <v>39269.58224543081</v>
      </c>
    </row>
    <row r="101" spans="2:4" ht="12.75">
      <c r="B101" s="19">
        <v>29309</v>
      </c>
      <c r="C101" s="16">
        <v>60439</v>
      </c>
      <c r="D101" s="16">
        <f t="shared" si="1"/>
        <v>39451.044386422975</v>
      </c>
    </row>
    <row r="102" spans="2:4" ht="12.75">
      <c r="B102" s="19">
        <v>29919</v>
      </c>
      <c r="C102" s="16">
        <v>63882</v>
      </c>
      <c r="D102" s="16">
        <f t="shared" si="1"/>
        <v>41698.43342036554</v>
      </c>
    </row>
    <row r="103" spans="2:4" ht="12.75">
      <c r="B103" s="19">
        <v>30159</v>
      </c>
      <c r="C103" s="16">
        <v>64504</v>
      </c>
      <c r="D103" s="16">
        <f t="shared" si="1"/>
        <v>42104.438642297646</v>
      </c>
    </row>
    <row r="104" spans="2:4" ht="12.75">
      <c r="B104" s="19">
        <v>31554</v>
      </c>
      <c r="C104" s="16">
        <v>65096</v>
      </c>
      <c r="D104" s="16">
        <f t="shared" si="1"/>
        <v>42490.861618798954</v>
      </c>
    </row>
    <row r="105" spans="2:4" ht="12.75">
      <c r="B105" s="19">
        <v>31853</v>
      </c>
      <c r="C105" s="16">
        <v>77805</v>
      </c>
      <c r="D105" s="16">
        <f t="shared" si="1"/>
        <v>50786.55352480418</v>
      </c>
    </row>
    <row r="106" spans="2:4" ht="12.75">
      <c r="B106" s="19">
        <v>37819</v>
      </c>
      <c r="C106" s="16">
        <v>93896</v>
      </c>
      <c r="D106" s="16">
        <f t="shared" si="1"/>
        <v>61289.81723237598</v>
      </c>
    </row>
    <row r="107" spans="2:4" ht="12.75">
      <c r="B107" s="19">
        <v>38941</v>
      </c>
      <c r="C107" s="16">
        <v>96308</v>
      </c>
      <c r="D107" s="16">
        <f t="shared" si="1"/>
        <v>62864.22976501306</v>
      </c>
    </row>
    <row r="108" spans="2:4" ht="12.75">
      <c r="B108" s="19">
        <v>39426</v>
      </c>
      <c r="C108" s="16">
        <v>96723</v>
      </c>
      <c r="D108" s="16">
        <f t="shared" si="1"/>
        <v>63135.117493472586</v>
      </c>
    </row>
    <row r="109" spans="2:4" ht="12.75">
      <c r="B109" s="19">
        <v>43390</v>
      </c>
      <c r="C109" s="16">
        <v>98390</v>
      </c>
      <c r="D109" s="16">
        <f t="shared" si="1"/>
        <v>64223.237597911226</v>
      </c>
    </row>
    <row r="110" spans="2:4" ht="12.75">
      <c r="B110" s="19">
        <v>46944</v>
      </c>
      <c r="C110" s="16">
        <v>119409</v>
      </c>
      <c r="D110" s="16">
        <f t="shared" si="1"/>
        <v>77943.21148825066</v>
      </c>
    </row>
    <row r="111" spans="2:4" ht="12.75">
      <c r="B111" s="19">
        <v>50397</v>
      </c>
      <c r="C111" s="16">
        <v>153246</v>
      </c>
      <c r="D111" s="16">
        <f t="shared" si="1"/>
        <v>100030.02610966057</v>
      </c>
    </row>
    <row r="112" spans="2:4" ht="12.75">
      <c r="B112" s="19">
        <v>54652</v>
      </c>
      <c r="C112" s="16">
        <v>167514</v>
      </c>
      <c r="D112" s="16">
        <f t="shared" si="1"/>
        <v>109343.34203655353</v>
      </c>
    </row>
    <row r="113" spans="2:4" ht="12.75">
      <c r="B113" s="19">
        <v>58987</v>
      </c>
      <c r="C113" s="16">
        <v>175310</v>
      </c>
      <c r="D113" s="16">
        <f t="shared" si="1"/>
        <v>114432.11488250653</v>
      </c>
    </row>
    <row r="114" spans="2:4" ht="12.75">
      <c r="B114" s="19">
        <v>92926</v>
      </c>
      <c r="C114" s="16">
        <v>275502</v>
      </c>
      <c r="D114" s="16">
        <f t="shared" si="1"/>
        <v>179831.59268929504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Y120"/>
  <sheetViews>
    <sheetView zoomScalePageLayoutView="0" workbookViewId="0" topLeftCell="M1">
      <selection activeCell="U15" sqref="U15"/>
    </sheetView>
  </sheetViews>
  <sheetFormatPr defaultColWidth="11.421875" defaultRowHeight="12.75"/>
  <cols>
    <col min="2" max="3" width="12.00390625" style="0" bestFit="1" customWidth="1"/>
    <col min="5" max="5" width="11.57421875" style="0" bestFit="1" customWidth="1"/>
    <col min="6" max="6" width="12.421875" style="0" bestFit="1" customWidth="1"/>
    <col min="14" max="14" width="12.421875" style="0" bestFit="1" customWidth="1"/>
    <col min="17" max="17" width="20.7109375" style="0" bestFit="1" customWidth="1"/>
    <col min="23" max="23" width="19.421875" style="0" bestFit="1" customWidth="1"/>
  </cols>
  <sheetData>
    <row r="3" spans="1:13" ht="12.75">
      <c r="A3">
        <v>1996</v>
      </c>
      <c r="B3" t="s">
        <v>130</v>
      </c>
      <c r="C3" t="s">
        <v>125</v>
      </c>
      <c r="D3" s="46" t="s">
        <v>168</v>
      </c>
      <c r="E3" s="46" t="s">
        <v>170</v>
      </c>
      <c r="I3">
        <v>2010</v>
      </c>
      <c r="J3" t="s">
        <v>130</v>
      </c>
      <c r="K3" t="s">
        <v>125</v>
      </c>
      <c r="L3" t="s">
        <v>169</v>
      </c>
      <c r="M3" t="s">
        <v>170</v>
      </c>
    </row>
    <row r="4" spans="2:11" ht="12.75">
      <c r="B4">
        <v>0</v>
      </c>
      <c r="C4">
        <v>0</v>
      </c>
      <c r="D4">
        <v>0</v>
      </c>
      <c r="E4" s="46"/>
      <c r="J4">
        <v>0</v>
      </c>
      <c r="K4">
        <v>0</v>
      </c>
    </row>
    <row r="5" spans="1:19" ht="12.75">
      <c r="A5" t="s">
        <v>78</v>
      </c>
      <c r="B5" s="56">
        <v>0.0004149028180059051</v>
      </c>
      <c r="C5" s="56">
        <v>0.0001892589695921848</v>
      </c>
      <c r="D5" s="56">
        <f>B5-B4</f>
        <v>0.0004149028180059051</v>
      </c>
      <c r="E5" s="56">
        <f>C5+C4</f>
        <v>0.0001892589695921848</v>
      </c>
      <c r="F5" s="56">
        <f>(D5*E5)</f>
        <v>7.852407981669138E-08</v>
      </c>
      <c r="J5" s="57">
        <v>0.0003536374384168137</v>
      </c>
      <c r="K5" s="57">
        <v>0.00012810260696861814</v>
      </c>
      <c r="L5" s="57">
        <f>J5-J4</f>
        <v>0.0003536374384168137</v>
      </c>
      <c r="M5" s="57">
        <f>K5+K4</f>
        <v>0.00012810260696861814</v>
      </c>
      <c r="N5" s="57">
        <f>L5*M5</f>
        <v>4.530187778289799E-08</v>
      </c>
      <c r="R5" s="49" t="s">
        <v>165</v>
      </c>
      <c r="S5" s="49" t="s">
        <v>166</v>
      </c>
    </row>
    <row r="6" spans="1:25" ht="15">
      <c r="A6" t="s">
        <v>86</v>
      </c>
      <c r="B6" s="56">
        <v>0.0006289330243345327</v>
      </c>
      <c r="C6" s="56">
        <v>0.00028857541492135417</v>
      </c>
      <c r="D6" s="56">
        <f aca="true" t="shared" si="0" ref="D6:D69">B6-B5</f>
        <v>0.00021403020632862756</v>
      </c>
      <c r="E6" s="56">
        <f aca="true" t="shared" si="1" ref="E6:E69">C6+C5</f>
        <v>0.00047783438451353896</v>
      </c>
      <c r="F6" s="56">
        <f aca="true" t="shared" si="2" ref="F6:F69">(D6*E6)</f>
        <v>1.022709919083455E-07</v>
      </c>
      <c r="J6" s="57">
        <v>0.0006336004104967913</v>
      </c>
      <c r="K6" s="57">
        <v>0.00023455479462626135</v>
      </c>
      <c r="L6" s="57">
        <f aca="true" t="shared" si="3" ref="L6:L69">J6-J5</f>
        <v>0.0002799629720799776</v>
      </c>
      <c r="M6" s="57">
        <f aca="true" t="shared" si="4" ref="M6:M69">K6+K5</f>
        <v>0.0003626574015948795</v>
      </c>
      <c r="N6" s="57">
        <f aca="true" t="shared" si="5" ref="N6:N69">L6*M6</f>
        <v>1.0153064399730445E-07</v>
      </c>
      <c r="Q6" s="40" t="s">
        <v>113</v>
      </c>
      <c r="R6" s="89">
        <v>0.30072791121584863</v>
      </c>
      <c r="S6" s="89">
        <v>0.2897978632955682</v>
      </c>
      <c r="T6">
        <f>(S6-R6)/R6</f>
        <v>-0.036345305881619085</v>
      </c>
      <c r="U6">
        <v>-0.14770540358260986</v>
      </c>
      <c r="X6" s="49">
        <v>1996</v>
      </c>
      <c r="Y6" s="49">
        <v>2010</v>
      </c>
    </row>
    <row r="7" spans="1:25" ht="15">
      <c r="A7" t="s">
        <v>43</v>
      </c>
      <c r="B7" s="56">
        <v>0.0009061196849896406</v>
      </c>
      <c r="C7" s="56">
        <v>0.00042249240979567147</v>
      </c>
      <c r="D7" s="56">
        <f t="shared" si="0"/>
        <v>0.0002771866606551079</v>
      </c>
      <c r="E7" s="56">
        <f t="shared" si="1"/>
        <v>0.0007110678247170257</v>
      </c>
      <c r="F7" s="56">
        <f t="shared" si="2"/>
        <v>1.9709851583260395E-07</v>
      </c>
      <c r="J7" s="57">
        <v>0.0019224701921776786</v>
      </c>
      <c r="K7" s="57">
        <v>0.0007981372610565431</v>
      </c>
      <c r="L7" s="57">
        <f t="shared" si="3"/>
        <v>0.0012888697816808873</v>
      </c>
      <c r="M7" s="57">
        <f t="shared" si="4"/>
        <v>0.0010326920556828045</v>
      </c>
      <c r="N7" s="57">
        <f t="shared" si="5"/>
        <v>1.331005584351483E-06</v>
      </c>
      <c r="Q7" s="40" t="s">
        <v>147</v>
      </c>
      <c r="R7" s="89">
        <v>0.12541111577559372</v>
      </c>
      <c r="S7" s="89">
        <v>0.13073626570819974</v>
      </c>
      <c r="T7">
        <f aca="true" t="shared" si="6" ref="T7:T12">(S7-R7)/R7</f>
        <v>0.04246154656764763</v>
      </c>
      <c r="U7">
        <v>0.5698387905901298</v>
      </c>
      <c r="W7" s="40" t="s">
        <v>113</v>
      </c>
      <c r="X7" s="89">
        <v>0.1618567212989942</v>
      </c>
      <c r="Y7" s="89">
        <v>0.13794960895696826</v>
      </c>
    </row>
    <row r="8" spans="1:25" ht="15">
      <c r="A8" t="s">
        <v>29</v>
      </c>
      <c r="B8" s="56">
        <v>0.00234468336687058</v>
      </c>
      <c r="C8" s="56">
        <v>0.0011268057024246944</v>
      </c>
      <c r="D8" s="56">
        <f t="shared" si="0"/>
        <v>0.0014385636818809396</v>
      </c>
      <c r="E8" s="56">
        <f t="shared" si="1"/>
        <v>0.001549298112220366</v>
      </c>
      <c r="F8" s="56">
        <f t="shared" si="2"/>
        <v>2.228763996646919E-06</v>
      </c>
      <c r="J8" s="57">
        <v>0.0030726586254598153</v>
      </c>
      <c r="K8" s="57">
        <v>0.0013250076522240892</v>
      </c>
      <c r="L8" s="57">
        <f t="shared" si="3"/>
        <v>0.0011501884332821366</v>
      </c>
      <c r="M8" s="57">
        <f t="shared" si="4"/>
        <v>0.002123144913280632</v>
      </c>
      <c r="N8" s="57">
        <f t="shared" si="5"/>
        <v>2.442016721437188E-06</v>
      </c>
      <c r="Q8" s="40" t="s">
        <v>115</v>
      </c>
      <c r="R8" s="89">
        <v>0.2059577274268014</v>
      </c>
      <c r="S8" s="89">
        <v>0.22083426521698946</v>
      </c>
      <c r="T8">
        <f t="shared" si="6"/>
        <v>0.07223102515284481</v>
      </c>
      <c r="U8">
        <v>0.09871868773788121</v>
      </c>
      <c r="W8" s="40" t="s">
        <v>147</v>
      </c>
      <c r="X8" s="89">
        <v>0.04991164523107544</v>
      </c>
      <c r="Y8" s="89">
        <v>0.07835323678591509</v>
      </c>
    </row>
    <row r="9" spans="1:25" ht="15">
      <c r="A9" t="s">
        <v>12</v>
      </c>
      <c r="B9" s="56">
        <v>0.002757831838922972</v>
      </c>
      <c r="C9" s="56">
        <v>0.0013333795489280005</v>
      </c>
      <c r="D9" s="56">
        <f t="shared" si="0"/>
        <v>0.00041314847205239187</v>
      </c>
      <c r="E9" s="56">
        <f t="shared" si="1"/>
        <v>0.002460185251352695</v>
      </c>
      <c r="F9" s="56">
        <f t="shared" si="2"/>
        <v>1.0164217775621955E-06</v>
      </c>
      <c r="J9" s="57">
        <v>0.003556309828000458</v>
      </c>
      <c r="K9" s="57">
        <v>0.0015495059148656208</v>
      </c>
      <c r="L9" s="57">
        <f t="shared" si="3"/>
        <v>0.00048365120254064255</v>
      </c>
      <c r="M9" s="57">
        <f t="shared" si="4"/>
        <v>0.00287451356708971</v>
      </c>
      <c r="N9" s="57">
        <f t="shared" si="5"/>
        <v>1.39026194344233E-06</v>
      </c>
      <c r="Q9" s="40" t="s">
        <v>116</v>
      </c>
      <c r="R9" s="89">
        <v>0.17501737854663313</v>
      </c>
      <c r="S9" s="89">
        <v>0.20536887519219083</v>
      </c>
      <c r="T9">
        <f t="shared" si="6"/>
        <v>0.17341990205544408</v>
      </c>
      <c r="U9">
        <v>0.6114580839991378</v>
      </c>
      <c r="W9" s="40" t="s">
        <v>115</v>
      </c>
      <c r="X9" s="89">
        <v>0.07446828679201788</v>
      </c>
      <c r="Y9" s="89">
        <v>0.08181969834221407</v>
      </c>
    </row>
    <row r="10" spans="1:25" ht="15">
      <c r="A10" t="s">
        <v>15</v>
      </c>
      <c r="B10" s="56">
        <v>0.003316591025116971</v>
      </c>
      <c r="C10" s="56">
        <v>0.0016243025183733002</v>
      </c>
      <c r="D10" s="56">
        <f t="shared" si="0"/>
        <v>0.0005587591861939988</v>
      </c>
      <c r="E10" s="56">
        <f t="shared" si="1"/>
        <v>0.0029576820673013005</v>
      </c>
      <c r="F10" s="56">
        <f t="shared" si="2"/>
        <v>1.6526320249458588E-06</v>
      </c>
      <c r="J10" s="57">
        <v>0.0037010584853916536</v>
      </c>
      <c r="K10" s="57">
        <v>0.0016170764698122926</v>
      </c>
      <c r="L10" s="57">
        <f t="shared" si="3"/>
        <v>0.00014474865739119583</v>
      </c>
      <c r="M10" s="57">
        <f t="shared" si="4"/>
        <v>0.0031665823846779135</v>
      </c>
      <c r="N10" s="57">
        <f t="shared" si="5"/>
        <v>4.583585487007392E-07</v>
      </c>
      <c r="Q10" s="40" t="s">
        <v>118</v>
      </c>
      <c r="R10" s="89">
        <v>0.07414715022609841</v>
      </c>
      <c r="S10" s="89">
        <v>0.06600006995931529</v>
      </c>
      <c r="T10">
        <f t="shared" si="6"/>
        <v>-0.10987718667460673</v>
      </c>
      <c r="U10">
        <v>0.00860718973858152</v>
      </c>
      <c r="W10" s="40" t="s">
        <v>116</v>
      </c>
      <c r="X10" s="89">
        <v>0.0765071031986249</v>
      </c>
      <c r="Y10" s="89">
        <v>0.1232879899327804</v>
      </c>
    </row>
    <row r="11" spans="1:25" ht="15">
      <c r="A11" t="s">
        <v>47</v>
      </c>
      <c r="B11" s="56">
        <v>0.0035306212314455986</v>
      </c>
      <c r="C11" s="56">
        <v>0.0017384750751594593</v>
      </c>
      <c r="D11" s="56">
        <f t="shared" si="0"/>
        <v>0.00021403020632862783</v>
      </c>
      <c r="E11" s="56">
        <f t="shared" si="1"/>
        <v>0.0033627775935327594</v>
      </c>
      <c r="F11" s="56">
        <f t="shared" si="2"/>
        <v>7.197359821811031E-07</v>
      </c>
      <c r="J11" s="57">
        <v>0.0043329253790334605</v>
      </c>
      <c r="K11" s="57">
        <v>0.001912343342999043</v>
      </c>
      <c r="L11" s="57">
        <f t="shared" si="3"/>
        <v>0.0006318668936418068</v>
      </c>
      <c r="M11" s="57">
        <f t="shared" si="4"/>
        <v>0.0035294198128113354</v>
      </c>
      <c r="N11" s="57">
        <f t="shared" si="5"/>
        <v>2.230123533478946E-06</v>
      </c>
      <c r="Q11" s="40" t="s">
        <v>149</v>
      </c>
      <c r="R11" s="89">
        <v>0.20922177786746832</v>
      </c>
      <c r="S11" s="89">
        <v>0.27048541792952985</v>
      </c>
      <c r="T11">
        <f t="shared" si="6"/>
        <v>0.2928167454005148</v>
      </c>
      <c r="U11">
        <v>1.1447345035626806</v>
      </c>
      <c r="W11" s="40" t="s">
        <v>148</v>
      </c>
      <c r="X11" s="89">
        <v>0.00971003549099865</v>
      </c>
      <c r="Y11" s="89">
        <v>0.009793611608838036</v>
      </c>
    </row>
    <row r="12" spans="1:25" ht="15">
      <c r="A12" t="s">
        <v>37</v>
      </c>
      <c r="B12" s="56">
        <v>0.003765703589216386</v>
      </c>
      <c r="C12" s="56">
        <v>0.0018644367728027362</v>
      </c>
      <c r="D12" s="56">
        <f t="shared" si="0"/>
        <v>0.00023508235777078756</v>
      </c>
      <c r="E12" s="56">
        <f t="shared" si="1"/>
        <v>0.0036029118479621956</v>
      </c>
      <c r="F12" s="56">
        <f t="shared" si="2"/>
        <v>8.469810120592583E-07</v>
      </c>
      <c r="J12" s="57">
        <v>0.004670961165755415</v>
      </c>
      <c r="K12" s="57">
        <v>0.0020708032369565884</v>
      </c>
      <c r="L12" s="57">
        <f t="shared" si="3"/>
        <v>0.0003380357867219545</v>
      </c>
      <c r="M12" s="57">
        <f t="shared" si="4"/>
        <v>0.003983146579955631</v>
      </c>
      <c r="N12" s="57">
        <f t="shared" si="5"/>
        <v>1.3464460877841642E-06</v>
      </c>
      <c r="Q12" s="28" t="s">
        <v>150</v>
      </c>
      <c r="R12" s="89">
        <v>0.17895378061613754</v>
      </c>
      <c r="S12" s="89">
        <v>0.21992884261963452</v>
      </c>
      <c r="T12">
        <f t="shared" si="6"/>
        <v>0.22897008301484284</v>
      </c>
      <c r="U12">
        <v>0.528881553943028</v>
      </c>
      <c r="W12" s="40" t="s">
        <v>149</v>
      </c>
      <c r="X12" s="89">
        <v>0.08190468199824281</v>
      </c>
      <c r="Y12" s="89">
        <v>0.17566379748496053</v>
      </c>
    </row>
    <row r="13" spans="1:25" ht="15">
      <c r="A13" t="s">
        <v>100</v>
      </c>
      <c r="B13" s="56">
        <v>0.0039069284384742105</v>
      </c>
      <c r="C13" s="56">
        <v>0.0019428470625836997</v>
      </c>
      <c r="D13" s="56">
        <f t="shared" si="0"/>
        <v>0.00014122484925782434</v>
      </c>
      <c r="E13" s="56">
        <f t="shared" si="1"/>
        <v>0.003807283835386436</v>
      </c>
      <c r="F13" s="56">
        <f t="shared" si="2"/>
        <v>5.376830857342007E-07</v>
      </c>
      <c r="J13" s="57">
        <v>0.004952657654690377</v>
      </c>
      <c r="K13" s="57">
        <v>0.00220310417569195</v>
      </c>
      <c r="L13" s="57">
        <f t="shared" si="3"/>
        <v>0.00028169648893496164</v>
      </c>
      <c r="M13" s="57">
        <f t="shared" si="4"/>
        <v>0.004273907412648539</v>
      </c>
      <c r="N13" s="57">
        <f t="shared" si="5"/>
        <v>1.2039447121761998E-06</v>
      </c>
      <c r="Q13" s="88" t="s">
        <v>160</v>
      </c>
      <c r="R13" s="90">
        <v>0.18714053763710414</v>
      </c>
      <c r="S13" s="90">
        <v>0.21852179482709388</v>
      </c>
      <c r="W13" s="40" t="s">
        <v>150</v>
      </c>
      <c r="X13" s="89">
        <v>0.052319892652205116</v>
      </c>
      <c r="Y13" s="89">
        <v>0.07999091878023577</v>
      </c>
    </row>
    <row r="14" spans="1:14" ht="12.75">
      <c r="A14" t="s">
        <v>33</v>
      </c>
      <c r="B14" s="56">
        <v>0.0046156842036936</v>
      </c>
      <c r="C14" s="56">
        <v>0.002338203092780375</v>
      </c>
      <c r="D14" s="56">
        <f t="shared" si="0"/>
        <v>0.0007087557652193897</v>
      </c>
      <c r="E14" s="56">
        <f t="shared" si="1"/>
        <v>0.004281050155364075</v>
      </c>
      <c r="F14" s="56">
        <f t="shared" si="2"/>
        <v>3.034218978807652E-06</v>
      </c>
      <c r="J14" s="57">
        <v>0.005729273205723379</v>
      </c>
      <c r="K14" s="57">
        <v>0.0025695778428304382</v>
      </c>
      <c r="L14" s="57">
        <f t="shared" si="3"/>
        <v>0.0007766155510330027</v>
      </c>
      <c r="M14" s="57">
        <f t="shared" si="4"/>
        <v>0.004772682018522389</v>
      </c>
      <c r="N14" s="57">
        <f t="shared" si="5"/>
        <v>3.7065390757200686E-06</v>
      </c>
    </row>
    <row r="15" spans="1:14" ht="12.75">
      <c r="A15" t="s">
        <v>69</v>
      </c>
      <c r="B15" s="56">
        <v>0.00534286060142488</v>
      </c>
      <c r="C15" s="56">
        <v>0.0027458880214554686</v>
      </c>
      <c r="D15" s="56">
        <f t="shared" si="0"/>
        <v>0.0007271763977312797</v>
      </c>
      <c r="E15" s="56">
        <f t="shared" si="1"/>
        <v>0.005084091114235844</v>
      </c>
      <c r="F15" s="56">
        <f t="shared" si="2"/>
        <v>3.697031062187629E-06</v>
      </c>
      <c r="J15" s="57">
        <v>0.006119314498094865</v>
      </c>
      <c r="K15" s="57">
        <v>0.0027549561604025513</v>
      </c>
      <c r="L15" s="57">
        <f t="shared" si="3"/>
        <v>0.00039004129237148535</v>
      </c>
      <c r="M15" s="57">
        <f t="shared" si="4"/>
        <v>0.005324534003232989</v>
      </c>
      <c r="N15" s="57">
        <f t="shared" si="5"/>
        <v>2.076788123896914E-06</v>
      </c>
    </row>
    <row r="16" spans="1:19" ht="12.75">
      <c r="A16" t="s">
        <v>63</v>
      </c>
      <c r="B16" s="56">
        <v>0.005602503802544854</v>
      </c>
      <c r="C16" s="56">
        <v>0.002892438734450378</v>
      </c>
      <c r="D16" s="56">
        <f t="shared" si="0"/>
        <v>0.00025964320111997435</v>
      </c>
      <c r="E16" s="56">
        <f t="shared" si="1"/>
        <v>0.0056383267559058465</v>
      </c>
      <c r="F16" s="56">
        <f t="shared" si="2"/>
        <v>1.4639532078637943E-06</v>
      </c>
      <c r="J16" s="57">
        <v>0.006577829706238234</v>
      </c>
      <c r="K16" s="57">
        <v>0.0029735387093972813</v>
      </c>
      <c r="L16" s="57">
        <f t="shared" si="3"/>
        <v>0.00045851520814336934</v>
      </c>
      <c r="M16" s="57">
        <f t="shared" si="4"/>
        <v>0.005728494869799833</v>
      </c>
      <c r="N16" s="57">
        <f t="shared" si="5"/>
        <v>2.6266020175744937E-06</v>
      </c>
      <c r="R16">
        <v>1996</v>
      </c>
      <c r="S16">
        <v>2010</v>
      </c>
    </row>
    <row r="17" spans="1:19" ht="12.75">
      <c r="A17" t="s">
        <v>92</v>
      </c>
      <c r="B17" s="56">
        <v>0.05303212382875478</v>
      </c>
      <c r="C17" s="56">
        <v>0.029998048889626327</v>
      </c>
      <c r="D17" s="56">
        <f t="shared" si="0"/>
        <v>0.04742962002620993</v>
      </c>
      <c r="E17" s="56">
        <f t="shared" si="1"/>
        <v>0.0328904876240767</v>
      </c>
      <c r="F17" s="56">
        <f t="shared" si="2"/>
        <v>0.0015599833304867183</v>
      </c>
      <c r="J17" s="57">
        <v>0.006937534453647493</v>
      </c>
      <c r="K17" s="57">
        <v>0.0031465452526940173</v>
      </c>
      <c r="L17" s="57">
        <f t="shared" si="3"/>
        <v>0.00035970474740925924</v>
      </c>
      <c r="M17" s="57">
        <f t="shared" si="4"/>
        <v>0.006120083962091299</v>
      </c>
      <c r="N17" s="57">
        <f t="shared" si="5"/>
        <v>2.2014232557075092E-06</v>
      </c>
      <c r="Q17" s="46" t="s">
        <v>201</v>
      </c>
      <c r="R17" s="83">
        <v>0.4794922595164857</v>
      </c>
      <c r="S17" s="83">
        <v>0.6543696188752278</v>
      </c>
    </row>
    <row r="18" spans="1:17" ht="12.75">
      <c r="A18" t="s">
        <v>49</v>
      </c>
      <c r="B18" s="56">
        <v>0.05371456440467147</v>
      </c>
      <c r="C18" s="56">
        <v>0.03039596942040536</v>
      </c>
      <c r="D18" s="56">
        <f t="shared" si="0"/>
        <v>0.0006824405759166888</v>
      </c>
      <c r="E18" s="56">
        <f t="shared" si="1"/>
        <v>0.06039401831003169</v>
      </c>
      <c r="F18" s="56">
        <f t="shared" si="2"/>
        <v>4.121532863742107E-05</v>
      </c>
      <c r="J18" s="57">
        <v>0.007690747527138207</v>
      </c>
      <c r="K18" s="57">
        <v>0.0035190914288704663</v>
      </c>
      <c r="L18" s="57">
        <f t="shared" si="3"/>
        <v>0.0007532130734907135</v>
      </c>
      <c r="M18" s="57">
        <f t="shared" si="4"/>
        <v>0.006665636681564484</v>
      </c>
      <c r="N18" s="57">
        <f t="shared" si="5"/>
        <v>5.020644691693625E-06</v>
      </c>
      <c r="Q18" s="46" t="s">
        <v>202</v>
      </c>
    </row>
    <row r="19" spans="1:17" ht="12.75">
      <c r="A19" t="s">
        <v>80</v>
      </c>
      <c r="B19" s="56">
        <v>0.055276809476275106</v>
      </c>
      <c r="C19" s="56">
        <v>0.03131443682952292</v>
      </c>
      <c r="D19" s="56">
        <f t="shared" si="0"/>
        <v>0.0015622450716036365</v>
      </c>
      <c r="E19" s="56">
        <f t="shared" si="1"/>
        <v>0.06171040624992828</v>
      </c>
      <c r="F19" s="56">
        <f t="shared" si="2"/>
        <v>9.64067780306087E-05</v>
      </c>
      <c r="J19" s="57">
        <v>0.008053919308257435</v>
      </c>
      <c r="K19" s="57">
        <v>0.003700325274100651</v>
      </c>
      <c r="L19" s="57">
        <f t="shared" si="3"/>
        <v>0.00036317178111922813</v>
      </c>
      <c r="M19" s="57">
        <f t="shared" si="4"/>
        <v>0.007219416702971117</v>
      </c>
      <c r="N19" s="57">
        <f t="shared" si="5"/>
        <v>2.6218884226599263E-06</v>
      </c>
      <c r="Q19" s="46" t="s">
        <v>203</v>
      </c>
    </row>
    <row r="20" spans="1:17" ht="12.75">
      <c r="A20" t="s">
        <v>9</v>
      </c>
      <c r="B20" s="56">
        <v>0.056238191058800416</v>
      </c>
      <c r="C20" s="56">
        <v>0.03188229105140803</v>
      </c>
      <c r="D20" s="56">
        <f t="shared" si="0"/>
        <v>0.00096138158252531</v>
      </c>
      <c r="E20" s="56">
        <f t="shared" si="1"/>
        <v>0.06319672788093095</v>
      </c>
      <c r="F20" s="56">
        <f t="shared" si="2"/>
        <v>6.0756170260590775E-05</v>
      </c>
      <c r="J20" s="57">
        <v>0.014500868491944346</v>
      </c>
      <c r="K20" s="57">
        <v>0.006954230333397123</v>
      </c>
      <c r="L20" s="57">
        <f t="shared" si="3"/>
        <v>0.006446949183686912</v>
      </c>
      <c r="M20" s="57">
        <f t="shared" si="4"/>
        <v>0.010654555607497774</v>
      </c>
      <c r="N20" s="57">
        <f t="shared" si="5"/>
        <v>6.868937857630457E-05</v>
      </c>
      <c r="Q20" s="46" t="s">
        <v>204</v>
      </c>
    </row>
    <row r="21" spans="1:17" ht="12.75">
      <c r="A21" t="s">
        <v>99</v>
      </c>
      <c r="B21" s="56">
        <v>0.05670660142838847</v>
      </c>
      <c r="C21" s="56">
        <v>0.03216724943838549</v>
      </c>
      <c r="D21" s="56">
        <f t="shared" si="0"/>
        <v>0.00046841036958805704</v>
      </c>
      <c r="E21" s="56">
        <f t="shared" si="1"/>
        <v>0.06404954048979353</v>
      </c>
      <c r="F21" s="56">
        <f t="shared" si="2"/>
        <v>3.000146893276941E-05</v>
      </c>
      <c r="J21" s="57">
        <v>0.014881375441613418</v>
      </c>
      <c r="K21" s="57">
        <v>0.007147544880291358</v>
      </c>
      <c r="L21" s="57">
        <f t="shared" si="3"/>
        <v>0.00038050694966907175</v>
      </c>
      <c r="M21" s="57">
        <f t="shared" si="4"/>
        <v>0.01410177521368848</v>
      </c>
      <c r="N21" s="57">
        <f t="shared" si="5"/>
        <v>5.365823471479526E-06</v>
      </c>
      <c r="Q21" s="46" t="s">
        <v>205</v>
      </c>
    </row>
    <row r="22" spans="1:19" ht="12.75">
      <c r="A22" t="s">
        <v>93</v>
      </c>
      <c r="B22" s="56">
        <v>0.10054419811477984</v>
      </c>
      <c r="C22" s="56">
        <v>0.0590379253953459</v>
      </c>
      <c r="D22" s="56">
        <f t="shared" si="0"/>
        <v>0.04383759668639137</v>
      </c>
      <c r="E22" s="56">
        <f t="shared" si="1"/>
        <v>0.09120517483373139</v>
      </c>
      <c r="F22" s="56">
        <f t="shared" si="2"/>
        <v>0.003998215670072929</v>
      </c>
      <c r="J22" s="57">
        <v>0.0186015026124099</v>
      </c>
      <c r="K22" s="57">
        <v>0.009071324394297649</v>
      </c>
      <c r="L22" s="57">
        <f t="shared" si="3"/>
        <v>0.0037201271707964813</v>
      </c>
      <c r="M22" s="57">
        <f t="shared" si="4"/>
        <v>0.016218869274589008</v>
      </c>
      <c r="N22" s="57">
        <f t="shared" si="5"/>
        <v>6.033625626799479E-05</v>
      </c>
      <c r="Q22" s="46" t="s">
        <v>206</v>
      </c>
      <c r="R22" s="82">
        <v>0.18714053763710414</v>
      </c>
      <c r="S22" s="82">
        <v>0.21852179482709388</v>
      </c>
    </row>
    <row r="23" spans="1:14" ht="12.75">
      <c r="A23" t="s">
        <v>101</v>
      </c>
      <c r="B23" s="56">
        <v>0.10420464094678543</v>
      </c>
      <c r="C23" s="56">
        <v>0.06129196612914383</v>
      </c>
      <c r="D23" s="56">
        <f t="shared" si="0"/>
        <v>0.0036604428320055893</v>
      </c>
      <c r="E23" s="56">
        <f t="shared" si="1"/>
        <v>0.12032989152448972</v>
      </c>
      <c r="F23" s="56">
        <f t="shared" si="2"/>
        <v>0.0004404606889068285</v>
      </c>
      <c r="J23" s="57">
        <v>0.06008109391847617</v>
      </c>
      <c r="K23" s="57">
        <v>0.030935263022724483</v>
      </c>
      <c r="L23" s="57">
        <f t="shared" si="3"/>
        <v>0.04147959130606627</v>
      </c>
      <c r="M23" s="57">
        <f t="shared" si="4"/>
        <v>0.040006587417022135</v>
      </c>
      <c r="N23" s="57">
        <f t="shared" si="5"/>
        <v>0.0016594568956084918</v>
      </c>
    </row>
    <row r="24" spans="1:14" ht="12.75">
      <c r="A24" t="s">
        <v>67</v>
      </c>
      <c r="B24" s="56">
        <v>0.11072203616408749</v>
      </c>
      <c r="C24" s="56">
        <v>0.06535806524327054</v>
      </c>
      <c r="D24" s="56">
        <f t="shared" si="0"/>
        <v>0.0065173952173020605</v>
      </c>
      <c r="E24" s="56">
        <f t="shared" si="1"/>
        <v>0.12665003137241437</v>
      </c>
      <c r="F24" s="56">
        <f t="shared" si="2"/>
        <v>0.0008254283087377294</v>
      </c>
      <c r="J24" s="57">
        <v>0.06160832226771741</v>
      </c>
      <c r="K24" s="57">
        <v>0.03175597008614725</v>
      </c>
      <c r="L24" s="57">
        <f t="shared" si="3"/>
        <v>0.0015272283492412386</v>
      </c>
      <c r="M24" s="57">
        <f t="shared" si="4"/>
        <v>0.06269123310887173</v>
      </c>
      <c r="N24" s="57">
        <f t="shared" si="5"/>
        <v>9.574382845275985E-05</v>
      </c>
    </row>
    <row r="25" spans="1:14" ht="12.75">
      <c r="A25" t="s">
        <v>109</v>
      </c>
      <c r="B25" s="56">
        <v>0.1117176274927063</v>
      </c>
      <c r="C25" s="56">
        <v>0.06597934679964462</v>
      </c>
      <c r="D25" s="56">
        <f t="shared" si="0"/>
        <v>0.0009955913286188167</v>
      </c>
      <c r="E25" s="56">
        <f t="shared" si="1"/>
        <v>0.13133741204291516</v>
      </c>
      <c r="F25" s="56">
        <f t="shared" si="2"/>
        <v>0.0001307583885531629</v>
      </c>
      <c r="J25" s="57">
        <v>0.06197149404883664</v>
      </c>
      <c r="K25" s="57">
        <v>0.03195758029158635</v>
      </c>
      <c r="L25" s="57">
        <f t="shared" si="3"/>
        <v>0.00036317178111922727</v>
      </c>
      <c r="M25" s="57">
        <f t="shared" si="4"/>
        <v>0.0637135503777336</v>
      </c>
      <c r="N25" s="57">
        <f t="shared" si="5"/>
        <v>2.3138963572111127E-05</v>
      </c>
    </row>
    <row r="26" spans="1:14" ht="12.75">
      <c r="A26" t="s">
        <v>82</v>
      </c>
      <c r="B26" s="56">
        <v>0.11206586516447871</v>
      </c>
      <c r="C26" s="56">
        <v>0.06619771956522282</v>
      </c>
      <c r="D26" s="56">
        <f t="shared" si="0"/>
        <v>0.00034823767177240283</v>
      </c>
      <c r="E26" s="56">
        <f t="shared" si="1"/>
        <v>0.13217706636486742</v>
      </c>
      <c r="F26" s="56">
        <f t="shared" si="2"/>
        <v>4.6029033852607806E-05</v>
      </c>
      <c r="J26" s="57">
        <v>0.1027966827421463</v>
      </c>
      <c r="K26" s="57">
        <v>0.054790474451287985</v>
      </c>
      <c r="L26" s="57">
        <f t="shared" si="3"/>
        <v>0.040825188693309665</v>
      </c>
      <c r="M26" s="57">
        <f t="shared" si="4"/>
        <v>0.08674805474287434</v>
      </c>
      <c r="N26" s="57">
        <f t="shared" si="5"/>
        <v>0.0035415057036554012</v>
      </c>
    </row>
    <row r="27" spans="1:14" ht="12.75">
      <c r="A27" t="s">
        <v>11</v>
      </c>
      <c r="B27" s="56">
        <v>0.11241585718220462</v>
      </c>
      <c r="C27" s="56">
        <v>0.06641870102892773</v>
      </c>
      <c r="D27" s="56">
        <f t="shared" si="0"/>
        <v>0.0003499920177259114</v>
      </c>
      <c r="E27" s="56">
        <f t="shared" si="1"/>
        <v>0.13261642059415055</v>
      </c>
      <c r="F27" s="56">
        <f t="shared" si="2"/>
        <v>4.6414688627334856E-05</v>
      </c>
      <c r="J27" s="57">
        <v>0.10648734012640805</v>
      </c>
      <c r="K27" s="57">
        <v>0.05686080002377044</v>
      </c>
      <c r="L27" s="57">
        <f t="shared" si="3"/>
        <v>0.0036906573842617474</v>
      </c>
      <c r="M27" s="57">
        <f t="shared" si="4"/>
        <v>0.11165127447505843</v>
      </c>
      <c r="N27" s="57">
        <f t="shared" si="5"/>
        <v>0.00041206660060360954</v>
      </c>
    </row>
    <row r="28" spans="1:14" ht="12.75">
      <c r="A28" t="s">
        <v>96</v>
      </c>
      <c r="B28" s="56">
        <v>0.12071391354232272</v>
      </c>
      <c r="C28" s="56">
        <v>0.07170796196797032</v>
      </c>
      <c r="D28" s="56">
        <f t="shared" si="0"/>
        <v>0.0082980563601181</v>
      </c>
      <c r="E28" s="56">
        <f t="shared" si="1"/>
        <v>0.13812666299689805</v>
      </c>
      <c r="F28" s="56">
        <f t="shared" si="2"/>
        <v>0.0011461828343832994</v>
      </c>
      <c r="J28" s="57">
        <v>0.10736449965503014</v>
      </c>
      <c r="K28" s="57">
        <v>0.05737660528872718</v>
      </c>
      <c r="L28" s="57">
        <f t="shared" si="3"/>
        <v>0.0008771595286220929</v>
      </c>
      <c r="M28" s="57">
        <f t="shared" si="4"/>
        <v>0.11423740531249763</v>
      </c>
      <c r="N28" s="57">
        <f t="shared" si="5"/>
        <v>0.00010020442859492139</v>
      </c>
    </row>
    <row r="29" spans="1:14" ht="12.75">
      <c r="A29" t="s">
        <v>14</v>
      </c>
      <c r="B29" s="56">
        <v>0.12123495429051619</v>
      </c>
      <c r="C29" s="56">
        <v>0.07204151105698357</v>
      </c>
      <c r="D29" s="56">
        <f t="shared" si="0"/>
        <v>0.0005210407481934659</v>
      </c>
      <c r="E29" s="56">
        <f t="shared" si="1"/>
        <v>0.1437494730249539</v>
      </c>
      <c r="F29" s="56">
        <f t="shared" si="2"/>
        <v>7.489933297733841E-05</v>
      </c>
      <c r="J29" s="57">
        <v>0.11321338552374745</v>
      </c>
      <c r="K29" s="57">
        <v>0.060873520151418</v>
      </c>
      <c r="L29" s="57">
        <f t="shared" si="3"/>
        <v>0.0058488858687173045</v>
      </c>
      <c r="M29" s="57">
        <f t="shared" si="4"/>
        <v>0.11825012544014518</v>
      </c>
      <c r="N29" s="57">
        <f t="shared" si="5"/>
        <v>0.0006916314876609138</v>
      </c>
    </row>
    <row r="30" spans="1:14" ht="12.75">
      <c r="A30" t="s">
        <v>19</v>
      </c>
      <c r="B30" s="56">
        <v>0.12757340622055988</v>
      </c>
      <c r="C30" s="56">
        <v>0.07610808004706852</v>
      </c>
      <c r="D30" s="56">
        <f t="shared" si="0"/>
        <v>0.00633845193004369</v>
      </c>
      <c r="E30" s="56">
        <f t="shared" si="1"/>
        <v>0.1481495911040521</v>
      </c>
      <c r="F30" s="56">
        <f t="shared" si="2"/>
        <v>0.0009390390616686625</v>
      </c>
      <c r="J30" s="57">
        <v>0.12407126834494211</v>
      </c>
      <c r="K30" s="57">
        <v>0.06738157387027761</v>
      </c>
      <c r="L30" s="57">
        <f t="shared" si="3"/>
        <v>0.010857882821194667</v>
      </c>
      <c r="M30" s="57">
        <f t="shared" si="4"/>
        <v>0.1282550940216956</v>
      </c>
      <c r="N30" s="57">
        <f t="shared" si="5"/>
        <v>0.0013925787821088755</v>
      </c>
    </row>
    <row r="31" spans="1:14" ht="12.75">
      <c r="A31" t="s">
        <v>21</v>
      </c>
      <c r="B31" s="56">
        <v>0.12849180632722412</v>
      </c>
      <c r="C31" s="56">
        <v>0.07669757222632029</v>
      </c>
      <c r="D31" s="56">
        <f t="shared" si="0"/>
        <v>0.0009184001066642467</v>
      </c>
      <c r="E31" s="56">
        <f t="shared" si="1"/>
        <v>0.15280565227338883</v>
      </c>
      <c r="F31" s="56">
        <f t="shared" si="2"/>
        <v>0.00014033672734678007</v>
      </c>
      <c r="J31" s="57">
        <v>0.12543207907610485</v>
      </c>
      <c r="K31" s="57">
        <v>0.0682036133677444</v>
      </c>
      <c r="L31" s="57">
        <f t="shared" si="3"/>
        <v>0.0013608107311627315</v>
      </c>
      <c r="M31" s="57">
        <f t="shared" si="4"/>
        <v>0.13558518723802201</v>
      </c>
      <c r="N31" s="57">
        <f t="shared" si="5"/>
        <v>0.0001845057777802086</v>
      </c>
    </row>
    <row r="32" spans="1:14" ht="12.75">
      <c r="A32" t="s">
        <v>97</v>
      </c>
      <c r="B32" s="56">
        <v>0.13048123463850825</v>
      </c>
      <c r="C32" s="56">
        <v>0.07798827350518553</v>
      </c>
      <c r="D32" s="56">
        <f t="shared" si="0"/>
        <v>0.001989428311284125</v>
      </c>
      <c r="E32" s="56">
        <f t="shared" si="1"/>
        <v>0.15468584573150582</v>
      </c>
      <c r="F32" s="56">
        <f t="shared" si="2"/>
        <v>0.0003077364008531863</v>
      </c>
      <c r="J32" s="57">
        <v>0.12694023873994126</v>
      </c>
      <c r="K32" s="57">
        <v>0.06911636930744741</v>
      </c>
      <c r="L32" s="57">
        <f t="shared" si="3"/>
        <v>0.0015081596638364114</v>
      </c>
      <c r="M32" s="57">
        <f t="shared" si="4"/>
        <v>0.1373199826751918</v>
      </c>
      <c r="N32" s="57">
        <f t="shared" si="5"/>
        <v>0.00020710045890943911</v>
      </c>
    </row>
    <row r="33" spans="1:14" ht="12.75">
      <c r="A33" t="s">
        <v>56</v>
      </c>
      <c r="B33" s="56">
        <v>0.1309417504513055</v>
      </c>
      <c r="C33" s="56">
        <v>0.07828745763451393</v>
      </c>
      <c r="D33" s="56">
        <f t="shared" si="0"/>
        <v>0.00046051581279724085</v>
      </c>
      <c r="E33" s="56">
        <f t="shared" si="1"/>
        <v>0.15627573113969945</v>
      </c>
      <c r="F33" s="56">
        <f t="shared" si="2"/>
        <v>7.196744534628177E-05</v>
      </c>
      <c r="J33" s="57">
        <v>0.12747242841442147</v>
      </c>
      <c r="K33" s="57">
        <v>0.06944073678732054</v>
      </c>
      <c r="L33" s="57">
        <f t="shared" si="3"/>
        <v>0.0005321896744802102</v>
      </c>
      <c r="M33" s="57">
        <f t="shared" si="4"/>
        <v>0.13855710609476796</v>
      </c>
      <c r="N33" s="57">
        <f t="shared" si="5"/>
        <v>7.37386611894945E-05</v>
      </c>
    </row>
    <row r="34" spans="1:14" ht="12.75">
      <c r="A34" t="s">
        <v>74</v>
      </c>
      <c r="B34" s="56">
        <v>0.13145051077782435</v>
      </c>
      <c r="C34" s="56">
        <v>0.07861961065478108</v>
      </c>
      <c r="D34" s="56">
        <f t="shared" si="0"/>
        <v>0.0005087603265188645</v>
      </c>
      <c r="E34" s="56">
        <f t="shared" si="1"/>
        <v>0.15690706828929502</v>
      </c>
      <c r="F34" s="56">
        <f t="shared" si="2"/>
        <v>7.98280912959795E-05</v>
      </c>
      <c r="J34" s="57">
        <v>0.1284336635105103</v>
      </c>
      <c r="K34" s="57">
        <v>0.07003826842667188</v>
      </c>
      <c r="L34" s="57">
        <f t="shared" si="3"/>
        <v>0.0009612350960888361</v>
      </c>
      <c r="M34" s="57">
        <f t="shared" si="4"/>
        <v>0.13947900521399242</v>
      </c>
      <c r="N34" s="57">
        <f t="shared" si="5"/>
        <v>0.0001340721149792473</v>
      </c>
    </row>
    <row r="35" spans="1:14" ht="12.75">
      <c r="A35" t="s">
        <v>46</v>
      </c>
      <c r="B35" s="56">
        <v>0.1323162805058832</v>
      </c>
      <c r="C35" s="56">
        <v>0.07918831786319695</v>
      </c>
      <c r="D35" s="56">
        <f t="shared" si="0"/>
        <v>0.0008657697280588517</v>
      </c>
      <c r="E35" s="56">
        <f t="shared" si="1"/>
        <v>0.15780792851797804</v>
      </c>
      <c r="F35" s="56">
        <f t="shared" si="2"/>
        <v>0.00013662532735854056</v>
      </c>
      <c r="J35" s="57">
        <v>0.1286572871848033</v>
      </c>
      <c r="K35" s="57">
        <v>0.07017734071013706</v>
      </c>
      <c r="L35" s="57">
        <f t="shared" si="3"/>
        <v>0.00022362367429298868</v>
      </c>
      <c r="M35" s="57">
        <f t="shared" si="4"/>
        <v>0.14021560913680894</v>
      </c>
      <c r="N35" s="57">
        <f t="shared" si="5"/>
        <v>3.135552970840277E-05</v>
      </c>
    </row>
    <row r="36" spans="1:14" ht="12.75">
      <c r="A36" t="s">
        <v>65</v>
      </c>
      <c r="B36" s="56">
        <v>0.1331381915851042</v>
      </c>
      <c r="C36" s="56">
        <v>0.07973151357105593</v>
      </c>
      <c r="D36" s="56">
        <f t="shared" si="0"/>
        <v>0.0008219110792209994</v>
      </c>
      <c r="E36" s="56">
        <f t="shared" si="1"/>
        <v>0.15891983143425287</v>
      </c>
      <c r="F36" s="56">
        <f t="shared" si="2"/>
        <v>0.00013061797016374608</v>
      </c>
      <c r="J36" s="57">
        <v>0.19823805346859388</v>
      </c>
      <c r="K36" s="57">
        <v>0.11416290367640236</v>
      </c>
      <c r="L36" s="57">
        <f t="shared" si="3"/>
        <v>0.06958076628379059</v>
      </c>
      <c r="M36" s="57">
        <f t="shared" si="4"/>
        <v>0.18434024438653943</v>
      </c>
      <c r="N36" s="57">
        <f t="shared" si="5"/>
        <v>0.01282653546135664</v>
      </c>
    </row>
    <row r="37" spans="1:14" ht="12.75">
      <c r="A37" t="s">
        <v>62</v>
      </c>
      <c r="B37" s="56">
        <v>0.13346099124055066</v>
      </c>
      <c r="C37" s="56">
        <v>0.07994828023177017</v>
      </c>
      <c r="D37" s="56">
        <f t="shared" si="0"/>
        <v>0.0003227996554464596</v>
      </c>
      <c r="E37" s="56">
        <f t="shared" si="1"/>
        <v>0.1596797938028261</v>
      </c>
      <c r="F37" s="56">
        <f t="shared" si="2"/>
        <v>5.154458242131398E-05</v>
      </c>
      <c r="J37" s="57">
        <v>0.19922789159278995</v>
      </c>
      <c r="K37" s="57">
        <v>0.11478907204217614</v>
      </c>
      <c r="L37" s="57">
        <f t="shared" si="3"/>
        <v>0.000989838124196063</v>
      </c>
      <c r="M37" s="57">
        <f t="shared" si="4"/>
        <v>0.2289519757185785</v>
      </c>
      <c r="N37" s="57">
        <f t="shared" si="5"/>
        <v>0.0002266253941762603</v>
      </c>
    </row>
    <row r="38" spans="1:14" ht="12.75">
      <c r="A38" t="s">
        <v>89</v>
      </c>
      <c r="B38" s="56">
        <v>0.14100555601363476</v>
      </c>
      <c r="C38" s="56">
        <v>0.08505442037964801</v>
      </c>
      <c r="D38" s="56">
        <f t="shared" si="0"/>
        <v>0.0075445647730841</v>
      </c>
      <c r="E38" s="56">
        <f t="shared" si="1"/>
        <v>0.1650027006114182</v>
      </c>
      <c r="F38" s="56">
        <f t="shared" si="2"/>
        <v>0.001244873562496648</v>
      </c>
      <c r="J38" s="57">
        <v>0.2003659454080872</v>
      </c>
      <c r="K38" s="57">
        <v>0.11551438396375299</v>
      </c>
      <c r="L38" s="57">
        <f t="shared" si="3"/>
        <v>0.0011380538152972464</v>
      </c>
      <c r="M38" s="57">
        <f t="shared" si="4"/>
        <v>0.23030345600592914</v>
      </c>
      <c r="N38" s="57">
        <f t="shared" si="5"/>
        <v>0.0002620977267836892</v>
      </c>
    </row>
    <row r="39" spans="1:14" ht="12.75">
      <c r="A39" t="s">
        <v>51</v>
      </c>
      <c r="B39" s="56">
        <v>0.21310566601112607</v>
      </c>
      <c r="C39" s="56">
        <v>0.13406054126249423</v>
      </c>
      <c r="D39" s="56">
        <f t="shared" si="0"/>
        <v>0.07210010999749131</v>
      </c>
      <c r="E39" s="56">
        <f t="shared" si="1"/>
        <v>0.21911496164214223</v>
      </c>
      <c r="F39" s="56">
        <f t="shared" si="2"/>
        <v>0.015798212836494543</v>
      </c>
      <c r="J39" s="57">
        <v>0.20073951829033634</v>
      </c>
      <c r="K39" s="57">
        <v>0.11575471256001704</v>
      </c>
      <c r="L39" s="57">
        <f t="shared" si="3"/>
        <v>0.0003735728822491513</v>
      </c>
      <c r="M39" s="57">
        <f t="shared" si="4"/>
        <v>0.23126909652377003</v>
      </c>
      <c r="N39" s="57">
        <f t="shared" si="5"/>
        <v>8.639586296354195E-05</v>
      </c>
    </row>
    <row r="40" spans="1:14" ht="12.75">
      <c r="A40" t="s">
        <v>31</v>
      </c>
      <c r="B40" s="56">
        <v>0.21402494329076704</v>
      </c>
      <c r="C40" s="56">
        <v>0.13468810258588917</v>
      </c>
      <c r="D40" s="56">
        <f t="shared" si="0"/>
        <v>0.0009192772796409732</v>
      </c>
      <c r="E40" s="56">
        <f t="shared" si="1"/>
        <v>0.2687486438483834</v>
      </c>
      <c r="F40" s="56">
        <f t="shared" si="2"/>
        <v>0.00024705452222414264</v>
      </c>
      <c r="J40" s="57">
        <v>0.20151700059979682</v>
      </c>
      <c r="K40" s="57">
        <v>0.11625600519054988</v>
      </c>
      <c r="L40" s="57">
        <f t="shared" si="3"/>
        <v>0.000777482309460481</v>
      </c>
      <c r="M40" s="57">
        <f t="shared" si="4"/>
        <v>0.23201071775056692</v>
      </c>
      <c r="N40" s="57">
        <f t="shared" si="5"/>
        <v>0.0001803842286562946</v>
      </c>
    </row>
    <row r="41" spans="1:14" ht="12.75">
      <c r="A41" t="s">
        <v>76</v>
      </c>
      <c r="B41" s="56">
        <v>0.21431616471905027</v>
      </c>
      <c r="C41" s="56">
        <v>0.13488814380065992</v>
      </c>
      <c r="D41" s="56">
        <f t="shared" si="0"/>
        <v>0.0002912214282832226</v>
      </c>
      <c r="E41" s="56">
        <f t="shared" si="1"/>
        <v>0.2695762463865491</v>
      </c>
      <c r="F41" s="56">
        <f t="shared" si="2"/>
        <v>7.850637950392076E-05</v>
      </c>
      <c r="J41" s="57">
        <v>0.20243576453293854</v>
      </c>
      <c r="K41" s="57">
        <v>0.1168548150480322</v>
      </c>
      <c r="L41" s="57">
        <f t="shared" si="3"/>
        <v>0.0009187639331417197</v>
      </c>
      <c r="M41" s="57">
        <f t="shared" si="4"/>
        <v>0.2331108202385821</v>
      </c>
      <c r="N41" s="57">
        <f t="shared" si="5"/>
        <v>0.00021417381406029206</v>
      </c>
    </row>
    <row r="42" spans="1:14" ht="12.75">
      <c r="A42" t="s">
        <v>45</v>
      </c>
      <c r="B42" s="56">
        <v>0.21502141179236264</v>
      </c>
      <c r="C42" s="56">
        <v>0.13537645939162068</v>
      </c>
      <c r="D42" s="56">
        <f t="shared" si="0"/>
        <v>0.0007052470733123761</v>
      </c>
      <c r="E42" s="56">
        <f t="shared" si="1"/>
        <v>0.27026460319228063</v>
      </c>
      <c r="F42" s="56">
        <f t="shared" si="2"/>
        <v>0.00019060332042128658</v>
      </c>
      <c r="J42" s="57">
        <v>0.20301475916250333</v>
      </c>
      <c r="K42" s="57">
        <v>0.11723924288663043</v>
      </c>
      <c r="L42" s="57">
        <f t="shared" si="3"/>
        <v>0.0005789946295647885</v>
      </c>
      <c r="M42" s="57">
        <f t="shared" si="4"/>
        <v>0.23409405793466265</v>
      </c>
      <c r="N42" s="57">
        <f t="shared" si="5"/>
        <v>0.00013553920235719814</v>
      </c>
    </row>
    <row r="43" spans="1:14" ht="12.75">
      <c r="A43" t="s">
        <v>106</v>
      </c>
      <c r="B43" s="56">
        <v>0.2216159982316193</v>
      </c>
      <c r="C43" s="56">
        <v>0.13995825727852387</v>
      </c>
      <c r="D43" s="56">
        <f t="shared" si="0"/>
        <v>0.0065945864392566445</v>
      </c>
      <c r="E43" s="56">
        <f t="shared" si="1"/>
        <v>0.27533471667014453</v>
      </c>
      <c r="F43" s="56">
        <f t="shared" si="2"/>
        <v>0.0018157185888095055</v>
      </c>
      <c r="J43" s="57">
        <v>0.20362322357860285</v>
      </c>
      <c r="K43" s="57">
        <v>0.11765134983523692</v>
      </c>
      <c r="L43" s="57">
        <f t="shared" si="3"/>
        <v>0.000608464416099519</v>
      </c>
      <c r="M43" s="57">
        <f t="shared" si="4"/>
        <v>0.23489059272186735</v>
      </c>
      <c r="N43" s="57">
        <f t="shared" si="5"/>
        <v>0.00014292256734778092</v>
      </c>
    </row>
    <row r="44" spans="1:14" ht="12.75">
      <c r="A44" t="s">
        <v>20</v>
      </c>
      <c r="B44" s="56">
        <v>0.309749075898269</v>
      </c>
      <c r="C44" s="56">
        <v>0.20144694433081</v>
      </c>
      <c r="D44" s="56">
        <f t="shared" si="0"/>
        <v>0.08813307766664971</v>
      </c>
      <c r="E44" s="56">
        <f t="shared" si="1"/>
        <v>0.34140520160933385</v>
      </c>
      <c r="F44" s="56">
        <f t="shared" si="2"/>
        <v>0.030089091149233624</v>
      </c>
      <c r="J44" s="57">
        <v>0.2112992362124737</v>
      </c>
      <c r="K44" s="57">
        <v>0.1228983826512861</v>
      </c>
      <c r="L44" s="57">
        <f t="shared" si="3"/>
        <v>0.0076760126338708545</v>
      </c>
      <c r="M44" s="57">
        <f t="shared" si="4"/>
        <v>0.240549732486523</v>
      </c>
      <c r="N44" s="57">
        <f t="shared" si="5"/>
        <v>0.001846462785640805</v>
      </c>
    </row>
    <row r="45" spans="1:14" ht="12.75">
      <c r="A45" t="s">
        <v>53</v>
      </c>
      <c r="B45" s="56">
        <v>0.3110192223686126</v>
      </c>
      <c r="C45" s="56">
        <v>0.2023350823810956</v>
      </c>
      <c r="D45" s="56">
        <f t="shared" si="0"/>
        <v>0.001270146470343625</v>
      </c>
      <c r="E45" s="56">
        <f t="shared" si="1"/>
        <v>0.4037820267119056</v>
      </c>
      <c r="F45" s="56">
        <f t="shared" si="2"/>
        <v>0.0005128623160163222</v>
      </c>
      <c r="J45" s="57">
        <v>0.21239915265696127</v>
      </c>
      <c r="K45" s="57">
        <v>0.12366083737498745</v>
      </c>
      <c r="L45" s="57">
        <f t="shared" si="3"/>
        <v>0.0010999164444875642</v>
      </c>
      <c r="M45" s="57">
        <f t="shared" si="4"/>
        <v>0.24655922002627356</v>
      </c>
      <c r="N45" s="57">
        <f t="shared" si="5"/>
        <v>0.0002711945406469259</v>
      </c>
    </row>
    <row r="46" spans="1:14" ht="12.75">
      <c r="A46" t="s">
        <v>94</v>
      </c>
      <c r="B46" s="56">
        <v>0.34127818137481075</v>
      </c>
      <c r="C46" s="56">
        <v>0.2237542293091397</v>
      </c>
      <c r="D46" s="56">
        <f t="shared" si="0"/>
        <v>0.030258959006198127</v>
      </c>
      <c r="E46" s="56">
        <f t="shared" si="1"/>
        <v>0.42608931169023534</v>
      </c>
      <c r="F46" s="56">
        <f t="shared" si="2"/>
        <v>0.012893019015414007</v>
      </c>
      <c r="J46" s="57">
        <v>0.21352767212955612</v>
      </c>
      <c r="K46" s="57">
        <v>0.12445023645681956</v>
      </c>
      <c r="L46" s="57">
        <f t="shared" si="3"/>
        <v>0.0011285194725948466</v>
      </c>
      <c r="M46" s="57">
        <f t="shared" si="4"/>
        <v>0.24811107383180703</v>
      </c>
      <c r="N46" s="57">
        <f t="shared" si="5"/>
        <v>0.00027999817818561193</v>
      </c>
    </row>
    <row r="47" spans="1:14" ht="12.75">
      <c r="A47" t="s">
        <v>64</v>
      </c>
      <c r="B47" s="56">
        <v>0.3426097299535274</v>
      </c>
      <c r="C47" s="56">
        <v>0.2247058849672148</v>
      </c>
      <c r="D47" s="56">
        <f t="shared" si="0"/>
        <v>0.001331548578716646</v>
      </c>
      <c r="E47" s="56">
        <f t="shared" si="1"/>
        <v>0.4484601142763545</v>
      </c>
      <c r="F47" s="56">
        <f t="shared" si="2"/>
        <v>0.0005971464277757844</v>
      </c>
      <c r="J47" s="57">
        <v>0.21597886496250404</v>
      </c>
      <c r="K47" s="57">
        <v>0.1261697179335175</v>
      </c>
      <c r="L47" s="57">
        <f t="shared" si="3"/>
        <v>0.0024511928329479238</v>
      </c>
      <c r="M47" s="57">
        <f t="shared" si="4"/>
        <v>0.2506199543903371</v>
      </c>
      <c r="N47" s="57">
        <f t="shared" si="5"/>
        <v>0.0006143178359953298</v>
      </c>
    </row>
    <row r="48" spans="1:14" ht="12.75">
      <c r="A48" t="s">
        <v>79</v>
      </c>
      <c r="B48" s="56">
        <v>0.34294831872255543</v>
      </c>
      <c r="C48" s="56">
        <v>0.22494865386464213</v>
      </c>
      <c r="D48" s="56">
        <f t="shared" si="0"/>
        <v>0.0003385887690280365</v>
      </c>
      <c r="E48" s="56">
        <f t="shared" si="1"/>
        <v>0.4496545388318569</v>
      </c>
      <c r="F48" s="56">
        <f t="shared" si="2"/>
        <v>0.00015224797679094784</v>
      </c>
      <c r="J48" s="57">
        <v>0.2164486480302048</v>
      </c>
      <c r="K48" s="57">
        <v>0.12650089118893862</v>
      </c>
      <c r="L48" s="57">
        <f t="shared" si="3"/>
        <v>0.00046978306770076306</v>
      </c>
      <c r="M48" s="57">
        <f t="shared" si="4"/>
        <v>0.2526706091224561</v>
      </c>
      <c r="N48" s="57">
        <f t="shared" si="5"/>
        <v>0.00011870037387136782</v>
      </c>
    </row>
    <row r="49" spans="1:14" ht="12.75">
      <c r="A49" t="s">
        <v>17</v>
      </c>
      <c r="B49" s="56">
        <v>0.34352549854126135</v>
      </c>
      <c r="C49" s="56">
        <v>0.22536510959391087</v>
      </c>
      <c r="D49" s="56">
        <f t="shared" si="0"/>
        <v>0.0005771798187059196</v>
      </c>
      <c r="E49" s="56">
        <f t="shared" si="1"/>
        <v>0.450313763458553</v>
      </c>
      <c r="F49" s="56">
        <f t="shared" si="2"/>
        <v>0.000259912016353788</v>
      </c>
      <c r="J49" s="57">
        <v>0.2304866675218683</v>
      </c>
      <c r="K49" s="57">
        <v>0.1364869567462833</v>
      </c>
      <c r="L49" s="57">
        <f t="shared" si="3"/>
        <v>0.0140380194916635</v>
      </c>
      <c r="M49" s="57">
        <f t="shared" si="4"/>
        <v>0.2629878479352219</v>
      </c>
      <c r="N49" s="57">
        <f t="shared" si="5"/>
        <v>0.0036918285353852815</v>
      </c>
    </row>
    <row r="50" spans="1:14" ht="12.75">
      <c r="A50" t="s">
        <v>111</v>
      </c>
      <c r="B50" s="56">
        <v>0.344532493118578</v>
      </c>
      <c r="C50" s="56">
        <v>0.226095957579805</v>
      </c>
      <c r="D50" s="56">
        <f t="shared" si="0"/>
        <v>0.0010069945773166222</v>
      </c>
      <c r="E50" s="56">
        <f t="shared" si="1"/>
        <v>0.45146106717371587</v>
      </c>
      <c r="F50" s="56">
        <f t="shared" si="2"/>
        <v>0.0004546188465135072</v>
      </c>
      <c r="J50" s="57">
        <v>0.2558168158069001</v>
      </c>
      <c r="K50" s="57">
        <v>0.1545569968510995</v>
      </c>
      <c r="L50" s="57">
        <f t="shared" si="3"/>
        <v>0.025330148285031773</v>
      </c>
      <c r="M50" s="57">
        <f t="shared" si="4"/>
        <v>0.2910439535973828</v>
      </c>
      <c r="N50" s="57">
        <f t="shared" si="5"/>
        <v>0.007372186502083612</v>
      </c>
    </row>
    <row r="51" spans="1:14" ht="12.75">
      <c r="A51" t="s">
        <v>77</v>
      </c>
      <c r="B51" s="56">
        <v>0.34482897758472175</v>
      </c>
      <c r="C51" s="56">
        <v>0.2263153900434378</v>
      </c>
      <c r="D51" s="56">
        <f t="shared" si="0"/>
        <v>0.000296484466143776</v>
      </c>
      <c r="E51" s="56">
        <f t="shared" si="1"/>
        <v>0.45241134762324275</v>
      </c>
      <c r="F51" s="56">
        <f t="shared" si="2"/>
        <v>0.00013413293687746338</v>
      </c>
      <c r="J51" s="57">
        <v>0.26058658743338964</v>
      </c>
      <c r="K51" s="57">
        <v>0.15797470021507565</v>
      </c>
      <c r="L51" s="57">
        <f t="shared" si="3"/>
        <v>0.004769771626489561</v>
      </c>
      <c r="M51" s="57">
        <f t="shared" si="4"/>
        <v>0.3125316970661751</v>
      </c>
      <c r="N51" s="57">
        <f t="shared" si="5"/>
        <v>0.0014907048210448727</v>
      </c>
    </row>
    <row r="52" spans="1:14" ht="12.75">
      <c r="A52" t="s">
        <v>38</v>
      </c>
      <c r="B52" s="56">
        <v>0.36004442003954296</v>
      </c>
      <c r="C52" s="56">
        <v>0.23759125999406494</v>
      </c>
      <c r="D52" s="56">
        <f t="shared" si="0"/>
        <v>0.015215442454821204</v>
      </c>
      <c r="E52" s="56">
        <f t="shared" si="1"/>
        <v>0.46390665003750275</v>
      </c>
      <c r="F52" s="56">
        <f t="shared" si="2"/>
        <v>0.007058544938054502</v>
      </c>
      <c r="J52" s="57">
        <v>0.2669711300102971</v>
      </c>
      <c r="K52" s="57">
        <v>0.16257876426793483</v>
      </c>
      <c r="L52" s="57">
        <f t="shared" si="3"/>
        <v>0.006384542576907459</v>
      </c>
      <c r="M52" s="57">
        <f t="shared" si="4"/>
        <v>0.3205534644830105</v>
      </c>
      <c r="N52" s="57">
        <f t="shared" si="5"/>
        <v>0.0020465872421669734</v>
      </c>
    </row>
    <row r="53" spans="1:14" ht="12.75">
      <c r="A53" t="s">
        <v>39</v>
      </c>
      <c r="B53" s="56">
        <v>0.360440902225037</v>
      </c>
      <c r="C53" s="56">
        <v>0.2378877371215839</v>
      </c>
      <c r="D53" s="56">
        <f t="shared" si="0"/>
        <v>0.00039648218549404035</v>
      </c>
      <c r="E53" s="56">
        <f t="shared" si="1"/>
        <v>0.47547899711564884</v>
      </c>
      <c r="F53" s="56">
        <f t="shared" si="2"/>
        <v>0.00018851895193292695</v>
      </c>
      <c r="J53" s="57">
        <v>0.26918309751725716</v>
      </c>
      <c r="K53" s="57">
        <v>0.16422474370143667</v>
      </c>
      <c r="L53" s="57">
        <f t="shared" si="3"/>
        <v>0.0022119675069600664</v>
      </c>
      <c r="M53" s="57">
        <f t="shared" si="4"/>
        <v>0.3268035079693715</v>
      </c>
      <c r="N53" s="57">
        <f t="shared" si="5"/>
        <v>0.0007228787407888149</v>
      </c>
    </row>
    <row r="54" spans="1:14" ht="12.75">
      <c r="A54" t="s">
        <v>103</v>
      </c>
      <c r="B54" s="56">
        <v>0.36391713873192366</v>
      </c>
      <c r="C54" s="56">
        <v>0.24053546904621975</v>
      </c>
      <c r="D54" s="56">
        <f t="shared" si="0"/>
        <v>0.003476236506886665</v>
      </c>
      <c r="E54" s="56">
        <f t="shared" si="1"/>
        <v>0.47842320616780365</v>
      </c>
      <c r="F54" s="56">
        <f t="shared" si="2"/>
        <v>0.0016631122150222847</v>
      </c>
      <c r="J54" s="57">
        <v>0.355270411294209</v>
      </c>
      <c r="K54" s="57">
        <v>0.23061537681929858</v>
      </c>
      <c r="L54" s="57">
        <f t="shared" si="3"/>
        <v>0.08608731377695183</v>
      </c>
      <c r="M54" s="57">
        <f t="shared" si="4"/>
        <v>0.39484012052073525</v>
      </c>
      <c r="N54" s="57">
        <f t="shared" si="5"/>
        <v>0.03399072534699801</v>
      </c>
    </row>
    <row r="55" spans="1:14" ht="12.75">
      <c r="A55" t="s">
        <v>73</v>
      </c>
      <c r="B55" s="56">
        <v>0.36805125497137786</v>
      </c>
      <c r="C55" s="56">
        <v>0.24371593059591085</v>
      </c>
      <c r="D55" s="56">
        <f t="shared" si="0"/>
        <v>0.0041341162394542</v>
      </c>
      <c r="E55" s="56">
        <f t="shared" si="1"/>
        <v>0.4842513996421306</v>
      </c>
      <c r="F55" s="56">
        <f t="shared" si="2"/>
        <v>0.0020019515752389577</v>
      </c>
      <c r="J55" s="57">
        <v>0.3554732327662422</v>
      </c>
      <c r="K55" s="57">
        <v>0.23077209883330485</v>
      </c>
      <c r="L55" s="57">
        <f t="shared" si="3"/>
        <v>0.00020282147203321</v>
      </c>
      <c r="M55" s="57">
        <f t="shared" si="4"/>
        <v>0.4613874756526034</v>
      </c>
      <c r="N55" s="57">
        <f t="shared" si="5"/>
        <v>9.357928698954786E-05</v>
      </c>
    </row>
    <row r="56" spans="1:14" ht="12.75">
      <c r="A56" t="s">
        <v>112</v>
      </c>
      <c r="B56" s="56">
        <v>0.36805125497137786</v>
      </c>
      <c r="C56" s="56">
        <v>0.24371593059591085</v>
      </c>
      <c r="D56" s="56">
        <f t="shared" si="0"/>
        <v>0</v>
      </c>
      <c r="E56" s="56">
        <f t="shared" si="1"/>
        <v>0.4874318611918217</v>
      </c>
      <c r="F56" s="56">
        <f t="shared" si="2"/>
        <v>0</v>
      </c>
      <c r="J56" s="57">
        <v>0.3610837600673991</v>
      </c>
      <c r="K56" s="57">
        <v>0.23518182322775735</v>
      </c>
      <c r="L56" s="57">
        <f t="shared" si="3"/>
        <v>0.005610527301156909</v>
      </c>
      <c r="M56" s="57">
        <f t="shared" si="4"/>
        <v>0.46595392206106223</v>
      </c>
      <c r="N56" s="57">
        <f t="shared" si="5"/>
        <v>0.0026142472008047284</v>
      </c>
    </row>
    <row r="57" spans="1:14" ht="12.75">
      <c r="A57" t="s">
        <v>58</v>
      </c>
      <c r="B57" s="56">
        <v>0.368598610908874</v>
      </c>
      <c r="C57" s="56">
        <v>0.24416029036006223</v>
      </c>
      <c r="D57" s="56">
        <f t="shared" si="0"/>
        <v>0.0005473559374961634</v>
      </c>
      <c r="E57" s="56">
        <f t="shared" si="1"/>
        <v>0.48787622095597305</v>
      </c>
      <c r="F57" s="56">
        <f t="shared" si="2"/>
        <v>0.000267041946303442</v>
      </c>
      <c r="J57" s="57">
        <v>0.3681703769705753</v>
      </c>
      <c r="K57" s="57">
        <v>0.24081607970048977</v>
      </c>
      <c r="L57" s="57">
        <f t="shared" si="3"/>
        <v>0.0070866169031761905</v>
      </c>
      <c r="M57" s="57">
        <f t="shared" si="4"/>
        <v>0.4759979029282471</v>
      </c>
      <c r="N57" s="57">
        <f t="shared" si="5"/>
        <v>0.0033732147847677354</v>
      </c>
    </row>
    <row r="58" spans="1:14" ht="12.75">
      <c r="A58" t="s">
        <v>8</v>
      </c>
      <c r="B58" s="56">
        <v>0.36884860520724966</v>
      </c>
      <c r="C58" s="56">
        <v>0.24437076747553782</v>
      </c>
      <c r="D58" s="56">
        <f t="shared" si="0"/>
        <v>0.00024999429837563314</v>
      </c>
      <c r="E58" s="56">
        <f t="shared" si="1"/>
        <v>0.4885310578356</v>
      </c>
      <c r="F58" s="56">
        <f t="shared" si="2"/>
        <v>0.00012212997903831668</v>
      </c>
      <c r="J58" s="57">
        <v>0.38292780595705733</v>
      </c>
      <c r="K58" s="57">
        <v>0.2529354896251587</v>
      </c>
      <c r="L58" s="57">
        <f t="shared" si="3"/>
        <v>0.014757428986482024</v>
      </c>
      <c r="M58" s="57">
        <f t="shared" si="4"/>
        <v>0.49375156932564845</v>
      </c>
      <c r="N58" s="57">
        <f t="shared" si="5"/>
        <v>0.0072865037212873135</v>
      </c>
    </row>
    <row r="59" spans="1:14" ht="12.75">
      <c r="A59" t="s">
        <v>34</v>
      </c>
      <c r="B59" s="56">
        <v>0.36929596342539556</v>
      </c>
      <c r="C59" s="56">
        <v>0.24475007041004535</v>
      </c>
      <c r="D59" s="56">
        <f t="shared" si="0"/>
        <v>0.00044735821814589904</v>
      </c>
      <c r="E59" s="56">
        <f t="shared" si="1"/>
        <v>0.48912083788558314</v>
      </c>
      <c r="F59" s="56">
        <f t="shared" si="2"/>
        <v>0.00021881222649452364</v>
      </c>
      <c r="J59" s="57">
        <v>0.38721826017314365</v>
      </c>
      <c r="K59" s="57">
        <v>0.25648545700163466</v>
      </c>
      <c r="L59" s="57">
        <f t="shared" si="3"/>
        <v>0.004290454216086315</v>
      </c>
      <c r="M59" s="57">
        <f t="shared" si="4"/>
        <v>0.5094209466267934</v>
      </c>
      <c r="N59" s="57">
        <f t="shared" si="5"/>
        <v>0.0021856472482176073</v>
      </c>
    </row>
    <row r="60" spans="1:14" ht="12.75">
      <c r="A60" t="s">
        <v>32</v>
      </c>
      <c r="B60" s="56">
        <v>0.3902682921266708</v>
      </c>
      <c r="C60" s="56">
        <v>0.2627205292358</v>
      </c>
      <c r="D60" s="56">
        <f t="shared" si="0"/>
        <v>0.020972328701275245</v>
      </c>
      <c r="E60" s="56">
        <f t="shared" si="1"/>
        <v>0.5074705996458454</v>
      </c>
      <c r="F60" s="56">
        <f t="shared" si="2"/>
        <v>0.010642840222005923</v>
      </c>
      <c r="J60" s="57">
        <v>0.4013420887491289</v>
      </c>
      <c r="K60" s="57">
        <v>0.2682152300524907</v>
      </c>
      <c r="L60" s="57">
        <f t="shared" si="3"/>
        <v>0.014123828575985264</v>
      </c>
      <c r="M60" s="57">
        <f t="shared" si="4"/>
        <v>0.5247006870541253</v>
      </c>
      <c r="N60" s="57">
        <f t="shared" si="5"/>
        <v>0.007410782557654157</v>
      </c>
    </row>
    <row r="61" spans="1:14" ht="12.75">
      <c r="A61" t="s">
        <v>24</v>
      </c>
      <c r="B61" s="56">
        <v>0.39434276060370554</v>
      </c>
      <c r="C61" s="56">
        <v>0.266226031064959</v>
      </c>
      <c r="D61" s="56">
        <f t="shared" si="0"/>
        <v>0.004074468477034743</v>
      </c>
      <c r="E61" s="56">
        <f t="shared" si="1"/>
        <v>0.528946560300759</v>
      </c>
      <c r="F61" s="56">
        <f t="shared" si="2"/>
        <v>0.0021551760859813995</v>
      </c>
      <c r="J61" s="57">
        <v>0.4258375486684857</v>
      </c>
      <c r="K61" s="57">
        <v>0.2887130729717134</v>
      </c>
      <c r="L61" s="57">
        <f t="shared" si="3"/>
        <v>0.02449545991935681</v>
      </c>
      <c r="M61" s="57">
        <f t="shared" si="4"/>
        <v>0.556928303024204</v>
      </c>
      <c r="N61" s="57">
        <f t="shared" si="5"/>
        <v>0.013642214924684794</v>
      </c>
    </row>
    <row r="62" spans="1:14" ht="12.75">
      <c r="A62" t="s">
        <v>50</v>
      </c>
      <c r="B62" s="56">
        <v>0.40788543419185175</v>
      </c>
      <c r="C62" s="56">
        <v>0.27789166970695683</v>
      </c>
      <c r="D62" s="56">
        <f t="shared" si="0"/>
        <v>0.013542673588146203</v>
      </c>
      <c r="E62" s="56">
        <f t="shared" si="1"/>
        <v>0.5441177007719158</v>
      </c>
      <c r="F62" s="56">
        <f t="shared" si="2"/>
        <v>0.007368808415086663</v>
      </c>
      <c r="J62" s="57">
        <v>0.4264269443991804</v>
      </c>
      <c r="K62" s="57">
        <v>0.28921199721350715</v>
      </c>
      <c r="L62" s="57">
        <f t="shared" si="3"/>
        <v>0.000589395730694664</v>
      </c>
      <c r="M62" s="57">
        <f t="shared" si="4"/>
        <v>0.5779250701852205</v>
      </c>
      <c r="N62" s="57">
        <f t="shared" si="5"/>
        <v>0.00034062656902858306</v>
      </c>
    </row>
    <row r="63" spans="1:14" ht="12.75">
      <c r="A63" t="s">
        <v>55</v>
      </c>
      <c r="B63" s="56">
        <v>0.41307215800341396</v>
      </c>
      <c r="C63" s="56">
        <v>0.28239689515270433</v>
      </c>
      <c r="D63" s="56">
        <f t="shared" si="0"/>
        <v>0.0051867238115622105</v>
      </c>
      <c r="E63" s="56">
        <f t="shared" si="1"/>
        <v>0.5602885648596612</v>
      </c>
      <c r="F63" s="56">
        <f t="shared" si="2"/>
        <v>0.0029060620407036224</v>
      </c>
      <c r="J63" s="57">
        <v>0.4271532879614188</v>
      </c>
      <c r="K63" s="57">
        <v>0.2898562486806379</v>
      </c>
      <c r="L63" s="57">
        <f t="shared" si="3"/>
        <v>0.0007263435622384407</v>
      </c>
      <c r="M63" s="57">
        <f t="shared" si="4"/>
        <v>0.5790682458941451</v>
      </c>
      <c r="N63" s="57">
        <f t="shared" si="5"/>
        <v>0.0004206024925019186</v>
      </c>
    </row>
    <row r="64" spans="1:14" ht="12.75">
      <c r="A64" t="s">
        <v>110</v>
      </c>
      <c r="B64" s="56">
        <v>0.4138607365095182</v>
      </c>
      <c r="C64" s="56">
        <v>0.28308596237855144</v>
      </c>
      <c r="D64" s="56">
        <f t="shared" si="0"/>
        <v>0.0007885785061042538</v>
      </c>
      <c r="E64" s="56">
        <f t="shared" si="1"/>
        <v>0.5654828575312558</v>
      </c>
      <c r="F64" s="56">
        <f t="shared" si="2"/>
        <v>0.00044592762701956234</v>
      </c>
      <c r="J64" s="57">
        <v>0.43786468860836736</v>
      </c>
      <c r="K64" s="57">
        <v>0.2994825920413571</v>
      </c>
      <c r="L64" s="57">
        <f t="shared" si="3"/>
        <v>0.010711400646948532</v>
      </c>
      <c r="M64" s="57">
        <f t="shared" si="4"/>
        <v>0.589338840721995</v>
      </c>
      <c r="N64" s="57">
        <f t="shared" si="5"/>
        <v>0.006312644439781476</v>
      </c>
    </row>
    <row r="65" spans="1:14" ht="12.75">
      <c r="A65" t="s">
        <v>91</v>
      </c>
      <c r="B65" s="56">
        <v>0.41659488467806877</v>
      </c>
      <c r="C65" s="56">
        <v>0.2854789470889829</v>
      </c>
      <c r="D65" s="56">
        <f t="shared" si="0"/>
        <v>0.002734148168550554</v>
      </c>
      <c r="E65" s="56">
        <f t="shared" si="1"/>
        <v>0.5685649094675344</v>
      </c>
      <c r="F65" s="56">
        <f t="shared" si="2"/>
        <v>0.0015545407059227706</v>
      </c>
      <c r="J65" s="57">
        <v>0.4395262645138699</v>
      </c>
      <c r="K65" s="57">
        <v>0.3010119001965995</v>
      </c>
      <c r="L65" s="57">
        <f t="shared" si="3"/>
        <v>0.0016615759055025325</v>
      </c>
      <c r="M65" s="57">
        <f t="shared" si="4"/>
        <v>0.6004944922379566</v>
      </c>
      <c r="N65" s="57">
        <f t="shared" si="5"/>
        <v>0.0009977671796895663</v>
      </c>
    </row>
    <row r="66" spans="1:14" ht="12.75">
      <c r="A66" t="s">
        <v>131</v>
      </c>
      <c r="B66" s="56">
        <v>0.419355348035922</v>
      </c>
      <c r="C66" s="56">
        <v>0.28790460532298817</v>
      </c>
      <c r="D66" s="56">
        <f t="shared" si="0"/>
        <v>0.002760463357853238</v>
      </c>
      <c r="E66" s="56">
        <f t="shared" si="1"/>
        <v>0.573383552411971</v>
      </c>
      <c r="F66" s="56">
        <f t="shared" si="2"/>
        <v>0.0015828042864289675</v>
      </c>
      <c r="J66" s="57">
        <v>0.44166715782977556</v>
      </c>
      <c r="K66" s="57">
        <v>0.3030774670675798</v>
      </c>
      <c r="L66" s="57">
        <f t="shared" si="3"/>
        <v>0.0021408933159056676</v>
      </c>
      <c r="M66" s="57">
        <f t="shared" si="4"/>
        <v>0.6040893672641794</v>
      </c>
      <c r="N66" s="57">
        <f t="shared" si="5"/>
        <v>0.0012932908885855657</v>
      </c>
    </row>
    <row r="67" spans="1:14" ht="12.75">
      <c r="A67" t="s">
        <v>54</v>
      </c>
      <c r="B67" s="56">
        <v>0.42244562843303574</v>
      </c>
      <c r="C67" s="56">
        <v>0.290640058682313</v>
      </c>
      <c r="D67" s="56">
        <f t="shared" si="0"/>
        <v>0.0030902803971137316</v>
      </c>
      <c r="E67" s="56">
        <f t="shared" si="1"/>
        <v>0.5785446640053011</v>
      </c>
      <c r="F67" s="56">
        <f t="shared" si="2"/>
        <v>0.0017878652340303325</v>
      </c>
      <c r="J67" s="57">
        <v>0.44255385170110006</v>
      </c>
      <c r="K67" s="57">
        <v>0.3039419282146573</v>
      </c>
      <c r="L67" s="57">
        <f t="shared" si="3"/>
        <v>0.0008866938713245065</v>
      </c>
      <c r="M67" s="57">
        <f t="shared" si="4"/>
        <v>0.6070193952822371</v>
      </c>
      <c r="N67" s="57">
        <f t="shared" si="5"/>
        <v>0.0005382403775718677</v>
      </c>
    </row>
    <row r="68" spans="1:14" ht="12.75">
      <c r="A68" t="s">
        <v>18</v>
      </c>
      <c r="B68" s="56">
        <v>0.42366402169775075</v>
      </c>
      <c r="C68" s="56">
        <v>0.2917506090103168</v>
      </c>
      <c r="D68" s="56">
        <f t="shared" si="0"/>
        <v>0.001218393264715012</v>
      </c>
      <c r="E68" s="56">
        <f t="shared" si="1"/>
        <v>0.5823906676926298</v>
      </c>
      <c r="F68" s="56">
        <f t="shared" si="2"/>
        <v>0.0007095808669495789</v>
      </c>
      <c r="J68" s="57">
        <v>0.47934948046499853</v>
      </c>
      <c r="K68" s="57">
        <v>0.34002808530691736</v>
      </c>
      <c r="L68" s="57">
        <f t="shared" si="3"/>
        <v>0.03679562876389847</v>
      </c>
      <c r="M68" s="57">
        <f t="shared" si="4"/>
        <v>0.6439700135215747</v>
      </c>
      <c r="N68" s="57">
        <f t="shared" si="5"/>
        <v>0.02369528155262254</v>
      </c>
    </row>
    <row r="69" spans="1:14" ht="12.75">
      <c r="A69" t="s">
        <v>22</v>
      </c>
      <c r="B69" s="56">
        <v>0.4661981393406817</v>
      </c>
      <c r="C69" s="56">
        <v>0.33206880517096915</v>
      </c>
      <c r="D69" s="56">
        <f t="shared" si="0"/>
        <v>0.04253411764293097</v>
      </c>
      <c r="E69" s="56">
        <f t="shared" si="1"/>
        <v>0.623819414181286</v>
      </c>
      <c r="F69" s="56">
        <f t="shared" si="2"/>
        <v>0.026533608350731097</v>
      </c>
      <c r="J69" s="57">
        <v>0.4817642694439918</v>
      </c>
      <c r="K69" s="57">
        <v>0.3424162600320396</v>
      </c>
      <c r="L69" s="57">
        <f t="shared" si="3"/>
        <v>0.0024147889789932764</v>
      </c>
      <c r="M69" s="57">
        <f t="shared" si="4"/>
        <v>0.682444345338957</v>
      </c>
      <c r="N69" s="57">
        <f t="shared" si="5"/>
        <v>0.001647959083900795</v>
      </c>
    </row>
    <row r="70" spans="1:14" ht="12.75">
      <c r="A70" t="s">
        <v>90</v>
      </c>
      <c r="B70" s="56">
        <v>0.4671156622743692</v>
      </c>
      <c r="C70" s="56">
        <v>0.33295086925312406</v>
      </c>
      <c r="D70" s="56">
        <f aca="true" t="shared" si="7" ref="D70:D116">B70-B69</f>
        <v>0.0009175229336874646</v>
      </c>
      <c r="E70" s="56">
        <f aca="true" t="shared" si="8" ref="E70:E116">C70+C69</f>
        <v>0.6650196744240933</v>
      </c>
      <c r="F70" s="56">
        <f aca="true" t="shared" si="9" ref="F70:F116">(D70*E70)</f>
        <v>0.0006101708026374766</v>
      </c>
      <c r="J70" s="57">
        <v>0.7878920781746761</v>
      </c>
      <c r="K70" s="57">
        <v>0.6460934425559468</v>
      </c>
      <c r="L70" s="57">
        <f aca="true" t="shared" si="10" ref="L70:L116">J70-J69</f>
        <v>0.3061278087306843</v>
      </c>
      <c r="M70" s="57">
        <f aca="true" t="shared" si="11" ref="M70:M116">K70+K69</f>
        <v>0.9885097025879864</v>
      </c>
      <c r="N70" s="57">
        <f aca="true" t="shared" si="12" ref="N70:N116">L70*M70</f>
        <v>0.3026103091622807</v>
      </c>
    </row>
    <row r="71" spans="1:14" ht="12.75">
      <c r="A71" t="s">
        <v>25</v>
      </c>
      <c r="B71" s="56">
        <v>0.48218198532314177</v>
      </c>
      <c r="C71" s="56">
        <v>0.34743717425033527</v>
      </c>
      <c r="D71" s="56">
        <f t="shared" si="7"/>
        <v>0.01506632304877259</v>
      </c>
      <c r="E71" s="56">
        <f t="shared" si="8"/>
        <v>0.6803880435034593</v>
      </c>
      <c r="F71" s="56">
        <f t="shared" si="9"/>
        <v>0.010250946061945456</v>
      </c>
      <c r="J71" s="57">
        <v>0.7963204371236101</v>
      </c>
      <c r="K71" s="57">
        <v>0.6544566414730918</v>
      </c>
      <c r="L71" s="57">
        <f t="shared" si="10"/>
        <v>0.008428358948934012</v>
      </c>
      <c r="M71" s="57">
        <f t="shared" si="11"/>
        <v>1.3005500840290387</v>
      </c>
      <c r="N71" s="57">
        <f t="shared" si="12"/>
        <v>0.01096150293926303</v>
      </c>
    </row>
    <row r="72" spans="1:14" ht="12.75">
      <c r="A72" t="s">
        <v>42</v>
      </c>
      <c r="B72" s="56">
        <v>0.483038983321433</v>
      </c>
      <c r="C72" s="56">
        <v>0.3482899034835943</v>
      </c>
      <c r="D72" s="56">
        <f t="shared" si="7"/>
        <v>0.0008569979982912534</v>
      </c>
      <c r="E72" s="56">
        <f t="shared" si="8"/>
        <v>0.6957270777339295</v>
      </c>
      <c r="F72" s="56">
        <f t="shared" si="9"/>
        <v>0.0005962367129750009</v>
      </c>
      <c r="J72" s="57">
        <v>0.7998308087549535</v>
      </c>
      <c r="K72" s="57">
        <v>0.6580422621251836</v>
      </c>
      <c r="L72" s="57">
        <f t="shared" si="10"/>
        <v>0.0035103716313433786</v>
      </c>
      <c r="M72" s="57">
        <f t="shared" si="11"/>
        <v>1.3124989035982755</v>
      </c>
      <c r="N72" s="57">
        <f t="shared" si="12"/>
        <v>0.004607358917360674</v>
      </c>
    </row>
    <row r="73" spans="1:14" ht="12.75">
      <c r="A73" t="s">
        <v>36</v>
      </c>
      <c r="B73" s="56">
        <v>0.5037516688215883</v>
      </c>
      <c r="C73" s="56">
        <v>0.36921497153911975</v>
      </c>
      <c r="D73" s="56">
        <f t="shared" si="7"/>
        <v>0.02071268550015526</v>
      </c>
      <c r="E73" s="56">
        <f t="shared" si="8"/>
        <v>0.717504875022714</v>
      </c>
      <c r="F73" s="56">
        <f t="shared" si="9"/>
        <v>0.014861452821173678</v>
      </c>
      <c r="J73" s="57">
        <v>0.8040623233979703</v>
      </c>
      <c r="K73" s="57">
        <v>0.6624059632994973</v>
      </c>
      <c r="L73" s="57">
        <f t="shared" si="10"/>
        <v>0.004231514643016854</v>
      </c>
      <c r="M73" s="57">
        <f t="shared" si="11"/>
        <v>1.320448225424681</v>
      </c>
      <c r="N73" s="57">
        <f t="shared" si="12"/>
        <v>0.005587496001230157</v>
      </c>
    </row>
    <row r="74" spans="1:14" ht="12.75">
      <c r="A74" t="s">
        <v>117</v>
      </c>
      <c r="B74" s="56">
        <v>0.5111348337669491</v>
      </c>
      <c r="C74" s="56">
        <v>0.37669962991535644</v>
      </c>
      <c r="D74" s="56">
        <f t="shared" si="7"/>
        <v>0.007383164945360843</v>
      </c>
      <c r="E74" s="56">
        <f t="shared" si="8"/>
        <v>0.7459146014544762</v>
      </c>
      <c r="F74" s="56">
        <f t="shared" si="9"/>
        <v>0.005507210537691492</v>
      </c>
      <c r="J74" s="57">
        <v>0.811373430733867</v>
      </c>
      <c r="K74" s="57">
        <v>0.6699479651007806</v>
      </c>
      <c r="L74" s="57">
        <f t="shared" si="10"/>
        <v>0.007311107335896683</v>
      </c>
      <c r="M74" s="57">
        <f t="shared" si="11"/>
        <v>1.3323539284002779</v>
      </c>
      <c r="N74" s="57">
        <f t="shared" si="12"/>
        <v>0.009740982579938036</v>
      </c>
    </row>
    <row r="75" spans="1:14" ht="12.75">
      <c r="A75" t="s">
        <v>4</v>
      </c>
      <c r="B75" s="56">
        <v>0.513673372361683</v>
      </c>
      <c r="C75" s="56">
        <v>0.3792921188860265</v>
      </c>
      <c r="D75" s="56">
        <f t="shared" si="7"/>
        <v>0.0025385385947338523</v>
      </c>
      <c r="E75" s="56">
        <f t="shared" si="8"/>
        <v>0.755991748801383</v>
      </c>
      <c r="F75" s="56">
        <f t="shared" si="9"/>
        <v>0.0019191142316326503</v>
      </c>
      <c r="J75" s="57">
        <v>0.8130532085663469</v>
      </c>
      <c r="K75" s="57">
        <v>0.6716922495407285</v>
      </c>
      <c r="L75" s="57">
        <f t="shared" si="10"/>
        <v>0.0016797778324798562</v>
      </c>
      <c r="M75" s="57">
        <f t="shared" si="11"/>
        <v>1.341640214641509</v>
      </c>
      <c r="N75" s="57">
        <f t="shared" si="12"/>
        <v>0.002253657491718323</v>
      </c>
    </row>
    <row r="76" spans="1:14" ht="12.75">
      <c r="A76" t="s">
        <v>48</v>
      </c>
      <c r="B76" s="56">
        <v>0.5146294909063478</v>
      </c>
      <c r="C76" s="56">
        <v>0.38027616026213207</v>
      </c>
      <c r="D76" s="56">
        <f t="shared" si="7"/>
        <v>0.000956118544664819</v>
      </c>
      <c r="E76" s="56">
        <f t="shared" si="8"/>
        <v>0.7595682791481586</v>
      </c>
      <c r="F76" s="56">
        <f t="shared" si="9"/>
        <v>0.0007262373176326985</v>
      </c>
      <c r="J76" s="57">
        <v>0.8133817100103664</v>
      </c>
      <c r="K76" s="57">
        <v>0.6720641821710137</v>
      </c>
      <c r="L76" s="57">
        <f t="shared" si="10"/>
        <v>0.0003285014440195244</v>
      </c>
      <c r="M76" s="57">
        <f t="shared" si="11"/>
        <v>1.3437564317117423</v>
      </c>
      <c r="N76" s="57">
        <f t="shared" si="12"/>
        <v>0.0004414259282278308</v>
      </c>
    </row>
    <row r="77" spans="1:14" ht="12.75">
      <c r="A77" t="s">
        <v>13</v>
      </c>
      <c r="B77" s="56">
        <v>0.5237634931133149</v>
      </c>
      <c r="C77" s="56">
        <v>0.3899973106002863</v>
      </c>
      <c r="D77" s="56">
        <f t="shared" si="7"/>
        <v>0.00913400220696714</v>
      </c>
      <c r="E77" s="56">
        <f t="shared" si="8"/>
        <v>0.7702734708624184</v>
      </c>
      <c r="F77" s="56">
        <f t="shared" si="9"/>
        <v>0.007035679582825569</v>
      </c>
      <c r="J77" s="57">
        <v>0.838737861048223</v>
      </c>
      <c r="K77" s="57">
        <v>0.700942137203604</v>
      </c>
      <c r="L77" s="57">
        <f t="shared" si="10"/>
        <v>0.0253561510378566</v>
      </c>
      <c r="M77" s="57">
        <f t="shared" si="11"/>
        <v>1.3730063193746176</v>
      </c>
      <c r="N77" s="57">
        <f t="shared" si="12"/>
        <v>0.03481415560999438</v>
      </c>
    </row>
    <row r="78" spans="1:14" ht="12.75">
      <c r="A78" t="s">
        <v>28</v>
      </c>
      <c r="B78" s="56">
        <v>0.838558945146865</v>
      </c>
      <c r="C78" s="56">
        <v>0.7425741024871388</v>
      </c>
      <c r="D78" s="56">
        <f t="shared" si="7"/>
        <v>0.3147954520335501</v>
      </c>
      <c r="E78" s="56">
        <f t="shared" si="8"/>
        <v>1.1325714130874251</v>
      </c>
      <c r="F78" s="56">
        <f t="shared" si="9"/>
        <v>0.3565283299431326</v>
      </c>
      <c r="J78" s="57">
        <v>0.8400085289029265</v>
      </c>
      <c r="K78" s="57">
        <v>0.7023912087783266</v>
      </c>
      <c r="L78" s="57">
        <f t="shared" si="10"/>
        <v>0.0012706678547035333</v>
      </c>
      <c r="M78" s="57">
        <f t="shared" si="11"/>
        <v>1.4033333459819306</v>
      </c>
      <c r="N78" s="57">
        <f t="shared" si="12"/>
        <v>0.001783170572172791</v>
      </c>
    </row>
    <row r="79" spans="1:14" ht="12.75">
      <c r="A79" t="s">
        <v>35</v>
      </c>
      <c r="B79" s="56">
        <v>0.8449956404503055</v>
      </c>
      <c r="C79" s="56">
        <v>0.7498105875449828</v>
      </c>
      <c r="D79" s="56">
        <f t="shared" si="7"/>
        <v>0.006436695303440487</v>
      </c>
      <c r="E79" s="56">
        <f t="shared" si="8"/>
        <v>1.4923846900321216</v>
      </c>
      <c r="F79" s="56">
        <f t="shared" si="9"/>
        <v>0.009606025525256244</v>
      </c>
      <c r="J79" s="57">
        <v>0.8426443412809302</v>
      </c>
      <c r="K79" s="57">
        <v>0.7054620477618994</v>
      </c>
      <c r="L79" s="57">
        <f t="shared" si="10"/>
        <v>0.002635812378003699</v>
      </c>
      <c r="M79" s="57">
        <f t="shared" si="11"/>
        <v>1.407853256540226</v>
      </c>
      <c r="N79" s="57">
        <f t="shared" si="12"/>
        <v>0.003710837040001545</v>
      </c>
    </row>
    <row r="80" spans="1:14" ht="12.75">
      <c r="A80" t="s">
        <v>5</v>
      </c>
      <c r="B80" s="56">
        <v>0.8590830384570176</v>
      </c>
      <c r="C80" s="56">
        <v>0.7658148716747553</v>
      </c>
      <c r="D80" s="56">
        <f t="shared" si="7"/>
        <v>0.014087398006712104</v>
      </c>
      <c r="E80" s="56">
        <f t="shared" si="8"/>
        <v>1.515625459219738</v>
      </c>
      <c r="F80" s="56">
        <f t="shared" si="9"/>
        <v>0.021351219073134253</v>
      </c>
      <c r="J80" s="57">
        <v>0.8489300733971037</v>
      </c>
      <c r="K80" s="57">
        <v>0.7133425433631055</v>
      </c>
      <c r="L80" s="57">
        <f t="shared" si="10"/>
        <v>0.006285732116173448</v>
      </c>
      <c r="M80" s="57">
        <f t="shared" si="11"/>
        <v>1.418804591125005</v>
      </c>
      <c r="N80" s="57">
        <f t="shared" si="12"/>
        <v>0.008918225585008781</v>
      </c>
    </row>
    <row r="81" spans="1:14" ht="12.75">
      <c r="A81" t="s">
        <v>44</v>
      </c>
      <c r="B81" s="56">
        <v>0.8850877085259459</v>
      </c>
      <c r="C81" s="56">
        <v>0.7958237714526489</v>
      </c>
      <c r="D81" s="56">
        <f t="shared" si="7"/>
        <v>0.02600467006892826</v>
      </c>
      <c r="E81" s="56">
        <f t="shared" si="8"/>
        <v>1.561638643127404</v>
      </c>
      <c r="F81" s="56">
        <f t="shared" si="9"/>
        <v>0.04060989768141694</v>
      </c>
      <c r="J81" s="57">
        <v>0.8495888098019977</v>
      </c>
      <c r="K81" s="57">
        <v>0.7141768980423467</v>
      </c>
      <c r="L81" s="57">
        <f t="shared" si="10"/>
        <v>0.0006587364048940003</v>
      </c>
      <c r="M81" s="57">
        <f t="shared" si="11"/>
        <v>1.4275194414054524</v>
      </c>
      <c r="N81" s="57">
        <f t="shared" si="12"/>
        <v>0.0009403590247477193</v>
      </c>
    </row>
    <row r="82" spans="1:14" ht="12.75">
      <c r="A82" t="s">
        <v>66</v>
      </c>
      <c r="B82" s="56">
        <v>0.908118762203669</v>
      </c>
      <c r="C82" s="56">
        <v>0.823181654020298</v>
      </c>
      <c r="D82" s="56">
        <f t="shared" si="7"/>
        <v>0.02303105367772318</v>
      </c>
      <c r="E82" s="56">
        <f t="shared" si="8"/>
        <v>1.619005425472947</v>
      </c>
      <c r="F82" s="56">
        <f t="shared" si="9"/>
        <v>0.037287400858592494</v>
      </c>
      <c r="J82" s="57">
        <v>0.8639137263331611</v>
      </c>
      <c r="K82" s="57">
        <v>0.7323301473044979</v>
      </c>
      <c r="L82" s="57">
        <f t="shared" si="10"/>
        <v>0.014324916531163412</v>
      </c>
      <c r="M82" s="57">
        <f t="shared" si="11"/>
        <v>1.4465070453468445</v>
      </c>
      <c r="N82" s="57">
        <f t="shared" si="12"/>
        <v>0.020721092686333355</v>
      </c>
    </row>
    <row r="83" spans="1:14" ht="12.75">
      <c r="A83" t="s">
        <v>87</v>
      </c>
      <c r="B83" s="56">
        <v>0.9171071536964946</v>
      </c>
      <c r="C83" s="56">
        <v>0.833868040461693</v>
      </c>
      <c r="D83" s="56">
        <f t="shared" si="7"/>
        <v>0.008988391492825598</v>
      </c>
      <c r="E83" s="56">
        <f t="shared" si="8"/>
        <v>1.657049694481991</v>
      </c>
      <c r="F83" s="56">
        <f t="shared" si="9"/>
        <v>0.014894211377071184</v>
      </c>
      <c r="J83" s="57">
        <v>0.8660814891603191</v>
      </c>
      <c r="K83" s="57">
        <v>0.7351351227691698</v>
      </c>
      <c r="L83" s="57">
        <f t="shared" si="10"/>
        <v>0.0021677628271580263</v>
      </c>
      <c r="M83" s="57">
        <f t="shared" si="11"/>
        <v>1.4674652700736677</v>
      </c>
      <c r="N83" s="57">
        <f t="shared" si="12"/>
        <v>0.0031811166626111104</v>
      </c>
    </row>
    <row r="84" spans="1:14" ht="12.75">
      <c r="A84" t="s">
        <v>6</v>
      </c>
      <c r="B84" s="56">
        <v>0.9174352163898016</v>
      </c>
      <c r="C84" s="56">
        <v>0.8342728275177477</v>
      </c>
      <c r="D84" s="56">
        <f t="shared" si="7"/>
        <v>0.00032806269330698523</v>
      </c>
      <c r="E84" s="56">
        <f t="shared" si="8"/>
        <v>1.6681408679794407</v>
      </c>
      <c r="F84" s="56">
        <f t="shared" si="9"/>
        <v>0.0005472547859647875</v>
      </c>
      <c r="J84" s="57">
        <v>0.8744604428788861</v>
      </c>
      <c r="K84" s="57">
        <v>0.745994583156884</v>
      </c>
      <c r="L84" s="57">
        <f t="shared" si="10"/>
        <v>0.008378953718567006</v>
      </c>
      <c r="M84" s="57">
        <f t="shared" si="11"/>
        <v>1.4811297059260538</v>
      </c>
      <c r="N84" s="57">
        <f t="shared" si="12"/>
        <v>0.012410317257149164</v>
      </c>
    </row>
    <row r="85" spans="1:14" ht="12.75">
      <c r="A85" t="s">
        <v>81</v>
      </c>
      <c r="B85" s="56">
        <v>0.9286691707031243</v>
      </c>
      <c r="C85" s="56">
        <v>0.8481749867392472</v>
      </c>
      <c r="D85" s="56">
        <f t="shared" si="7"/>
        <v>0.011233954313322636</v>
      </c>
      <c r="E85" s="56">
        <f t="shared" si="8"/>
        <v>1.682447814256995</v>
      </c>
      <c r="F85" s="56">
        <f t="shared" si="9"/>
        <v>0.01890054187991261</v>
      </c>
      <c r="J85" s="57">
        <v>0.8955174721163814</v>
      </c>
      <c r="K85" s="57">
        <v>0.7743123322009843</v>
      </c>
      <c r="L85" s="57">
        <f t="shared" si="10"/>
        <v>0.021057029237495306</v>
      </c>
      <c r="M85" s="57">
        <f t="shared" si="11"/>
        <v>1.5203069153578683</v>
      </c>
      <c r="N85" s="57">
        <f t="shared" si="12"/>
        <v>0.03201314716665694</v>
      </c>
    </row>
    <row r="86" spans="1:14" ht="12.75">
      <c r="A86" t="s">
        <v>105</v>
      </c>
      <c r="B86" s="56">
        <v>0.9313445482822321</v>
      </c>
      <c r="C86" s="56">
        <v>0.8515213894685377</v>
      </c>
      <c r="D86" s="56">
        <f t="shared" si="7"/>
        <v>0.0026753775791078516</v>
      </c>
      <c r="E86" s="56">
        <f t="shared" si="8"/>
        <v>1.6996963762077848</v>
      </c>
      <c r="F86" s="56">
        <f t="shared" si="9"/>
        <v>0.004547329576197172</v>
      </c>
      <c r="J86" s="57">
        <v>0.8957532304086593</v>
      </c>
      <c r="K86" s="57">
        <v>0.7746350552602279</v>
      </c>
      <c r="L86" s="57">
        <f t="shared" si="10"/>
        <v>0.0002357582922778434</v>
      </c>
      <c r="M86" s="57">
        <f t="shared" si="11"/>
        <v>1.548947387461212</v>
      </c>
      <c r="N86" s="57">
        <f t="shared" si="12"/>
        <v>0.00036517719089608237</v>
      </c>
    </row>
    <row r="87" spans="1:14" ht="12.75">
      <c r="A87" t="s">
        <v>83</v>
      </c>
      <c r="B87" s="56">
        <v>0.931521737223537</v>
      </c>
      <c r="C87" s="56">
        <v>0.8517552136434712</v>
      </c>
      <c r="D87" s="56">
        <f t="shared" si="7"/>
        <v>0.0001771889413049177</v>
      </c>
      <c r="E87" s="56">
        <f t="shared" si="8"/>
        <v>1.703276603112009</v>
      </c>
      <c r="F87" s="56">
        <f t="shared" si="9"/>
        <v>0.0003018017780548533</v>
      </c>
      <c r="J87" s="57">
        <v>0.8960201920043268</v>
      </c>
      <c r="K87" s="57">
        <v>0.7750177940577576</v>
      </c>
      <c r="L87" s="57">
        <f t="shared" si="10"/>
        <v>0.0002669615956675253</v>
      </c>
      <c r="M87" s="57">
        <f t="shared" si="11"/>
        <v>1.5496528493179855</v>
      </c>
      <c r="N87" s="57">
        <f t="shared" si="12"/>
        <v>0.0004136977973846566</v>
      </c>
    </row>
    <row r="88" spans="1:14" ht="12.75">
      <c r="A88" t="s">
        <v>70</v>
      </c>
      <c r="B88" s="56">
        <v>0.9333260820367255</v>
      </c>
      <c r="C88" s="56">
        <v>0.8542125828984803</v>
      </c>
      <c r="D88" s="56">
        <f t="shared" si="7"/>
        <v>0.0018043448131884743</v>
      </c>
      <c r="E88" s="56">
        <f t="shared" si="8"/>
        <v>1.7059677965419515</v>
      </c>
      <c r="F88" s="56">
        <f t="shared" si="9"/>
        <v>0.0030781541451570405</v>
      </c>
      <c r="J88" s="57">
        <v>0.911594974187934</v>
      </c>
      <c r="K88" s="57">
        <v>0.7981926806519439</v>
      </c>
      <c r="L88" s="57">
        <f t="shared" si="10"/>
        <v>0.015574782183607194</v>
      </c>
      <c r="M88" s="57">
        <f t="shared" si="11"/>
        <v>1.5732104747097015</v>
      </c>
      <c r="N88" s="57">
        <f t="shared" si="12"/>
        <v>0.024502410472572875</v>
      </c>
    </row>
    <row r="89" spans="1:14" ht="12.75">
      <c r="A89" t="s">
        <v>85</v>
      </c>
      <c r="B89" s="56">
        <v>0.9345672817988362</v>
      </c>
      <c r="C89" s="56">
        <v>0.8559254095128459</v>
      </c>
      <c r="D89" s="56">
        <f t="shared" si="7"/>
        <v>0.0012411997621106785</v>
      </c>
      <c r="E89" s="56">
        <f t="shared" si="8"/>
        <v>1.7101379924113262</v>
      </c>
      <c r="F89" s="56">
        <f t="shared" si="9"/>
        <v>0.0021226228693573715</v>
      </c>
      <c r="J89" s="57">
        <v>0.9143911368750238</v>
      </c>
      <c r="K89" s="57">
        <v>0.8023702637956807</v>
      </c>
      <c r="L89" s="57">
        <f t="shared" si="10"/>
        <v>0.0027961626870898204</v>
      </c>
      <c r="M89" s="57">
        <f t="shared" si="11"/>
        <v>1.6005629444476246</v>
      </c>
      <c r="N89" s="57">
        <f t="shared" si="12"/>
        <v>0.004475434383603065</v>
      </c>
    </row>
    <row r="90" spans="1:14" ht="12.75">
      <c r="A90" t="s">
        <v>30</v>
      </c>
      <c r="B90" s="56">
        <v>0.9386698198111271</v>
      </c>
      <c r="C90" s="56">
        <v>0.8617038917013797</v>
      </c>
      <c r="D90" s="56">
        <f t="shared" si="7"/>
        <v>0.0041025380122908794</v>
      </c>
      <c r="E90" s="56">
        <f t="shared" si="8"/>
        <v>1.7176293012142256</v>
      </c>
      <c r="F90" s="56">
        <f t="shared" si="9"/>
        <v>0.0070466394992559815</v>
      </c>
      <c r="J90" s="57">
        <v>0.9406209804077925</v>
      </c>
      <c r="K90" s="57">
        <v>0.8423840245275799</v>
      </c>
      <c r="L90" s="57">
        <f t="shared" si="10"/>
        <v>0.026229843532768693</v>
      </c>
      <c r="M90" s="57">
        <f t="shared" si="11"/>
        <v>1.6447542883232606</v>
      </c>
      <c r="N90" s="57">
        <f t="shared" si="12"/>
        <v>0.04314164763256945</v>
      </c>
    </row>
    <row r="91" spans="1:14" ht="12.75">
      <c r="A91" t="s">
        <v>27</v>
      </c>
      <c r="B91" s="56">
        <v>0.9422653518428528</v>
      </c>
      <c r="C91" s="56">
        <v>0.8671361916694729</v>
      </c>
      <c r="D91" s="56">
        <f t="shared" si="7"/>
        <v>0.00359553203172569</v>
      </c>
      <c r="E91" s="56">
        <f t="shared" si="8"/>
        <v>1.7288400833708526</v>
      </c>
      <c r="F91" s="56">
        <f t="shared" si="9"/>
        <v>0.006216099897491213</v>
      </c>
      <c r="J91" s="57">
        <v>0.9435870277466708</v>
      </c>
      <c r="K91" s="57">
        <v>0.8470125383233024</v>
      </c>
      <c r="L91" s="57">
        <f t="shared" si="10"/>
        <v>0.002966047338878286</v>
      </c>
      <c r="M91" s="57">
        <f t="shared" si="11"/>
        <v>1.6893965628508822</v>
      </c>
      <c r="N91" s="57">
        <f t="shared" si="12"/>
        <v>0.005010830179553982</v>
      </c>
    </row>
    <row r="92" spans="1:14" ht="12.75">
      <c r="A92" t="s">
        <v>68</v>
      </c>
      <c r="B92" s="56">
        <v>0.9444319690954417</v>
      </c>
      <c r="C92" s="56">
        <v>0.8704406953874695</v>
      </c>
      <c r="D92" s="56">
        <f t="shared" si="7"/>
        <v>0.0021666172525889316</v>
      </c>
      <c r="E92" s="56">
        <f t="shared" si="8"/>
        <v>1.7375768870569424</v>
      </c>
      <c r="F92" s="56">
        <f t="shared" si="9"/>
        <v>0.0037646640611973406</v>
      </c>
      <c r="J92" s="57">
        <v>0.954262891298092</v>
      </c>
      <c r="K92" s="57">
        <v>0.8640823923028988</v>
      </c>
      <c r="L92" s="57">
        <f t="shared" si="10"/>
        <v>0.01067586355142125</v>
      </c>
      <c r="M92" s="57">
        <f t="shared" si="11"/>
        <v>1.711094930626201</v>
      </c>
      <c r="N92" s="57">
        <f t="shared" si="12"/>
        <v>0.018267416002893933</v>
      </c>
    </row>
    <row r="93" spans="1:14" ht="12.75">
      <c r="A93" t="s">
        <v>102</v>
      </c>
      <c r="B93" s="56">
        <v>0.9468766501816626</v>
      </c>
      <c r="C93" s="56">
        <v>0.8742525084933302</v>
      </c>
      <c r="D93" s="56">
        <f t="shared" si="7"/>
        <v>0.002444681086220868</v>
      </c>
      <c r="E93" s="56">
        <f t="shared" si="8"/>
        <v>1.7446932038807996</v>
      </c>
      <c r="F93" s="56">
        <f t="shared" si="9"/>
        <v>0.0042652184767854795</v>
      </c>
      <c r="J93" s="57">
        <v>0.9546217292870739</v>
      </c>
      <c r="K93" s="57">
        <v>0.8646617784851663</v>
      </c>
      <c r="L93" s="57">
        <f t="shared" si="10"/>
        <v>0.0003588379889818416</v>
      </c>
      <c r="M93" s="57">
        <f t="shared" si="11"/>
        <v>1.7287441707880653</v>
      </c>
      <c r="N93" s="57">
        <f t="shared" si="12"/>
        <v>0.0006203390817096706</v>
      </c>
    </row>
    <row r="94" spans="1:14" ht="12.75">
      <c r="A94" t="s">
        <v>75</v>
      </c>
      <c r="B94" s="56">
        <v>0.9472915529996684</v>
      </c>
      <c r="C94" s="56">
        <v>0.8749248434284814</v>
      </c>
      <c r="D94" s="56">
        <f t="shared" si="7"/>
        <v>0.0004149028180058245</v>
      </c>
      <c r="E94" s="56">
        <f t="shared" si="8"/>
        <v>1.7491773519218117</v>
      </c>
      <c r="F94" s="56">
        <f t="shared" si="9"/>
        <v>0.0007257386125043254</v>
      </c>
      <c r="J94" s="57">
        <v>0.9549268282535511</v>
      </c>
      <c r="K94" s="57">
        <v>0.8651559756934927</v>
      </c>
      <c r="L94" s="57">
        <f t="shared" si="10"/>
        <v>0.0003050989664772352</v>
      </c>
      <c r="M94" s="57">
        <f t="shared" si="11"/>
        <v>1.729817754178659</v>
      </c>
      <c r="N94" s="57">
        <f t="shared" si="12"/>
        <v>0.000527765608993881</v>
      </c>
    </row>
    <row r="95" spans="1:14" ht="12.75">
      <c r="A95" t="s">
        <v>16</v>
      </c>
      <c r="B95" s="56">
        <v>0.9485985407350359</v>
      </c>
      <c r="C95" s="56">
        <v>0.8770956084268968</v>
      </c>
      <c r="D95" s="56">
        <f t="shared" si="7"/>
        <v>0.0013069877353675263</v>
      </c>
      <c r="E95" s="56">
        <f t="shared" si="8"/>
        <v>1.7520204518553784</v>
      </c>
      <c r="F95" s="56">
        <f t="shared" si="9"/>
        <v>0.002289869242688051</v>
      </c>
      <c r="J95" s="57">
        <v>0.9561688930801474</v>
      </c>
      <c r="K95" s="57">
        <v>0.8672344867993751</v>
      </c>
      <c r="L95" s="57">
        <f t="shared" si="10"/>
        <v>0.0012420648265962786</v>
      </c>
      <c r="M95" s="57">
        <f t="shared" si="11"/>
        <v>1.7323904624928677</v>
      </c>
      <c r="N95" s="57">
        <f t="shared" si="12"/>
        <v>0.0021517412593932504</v>
      </c>
    </row>
    <row r="96" spans="1:14" ht="12.75">
      <c r="A96" t="s">
        <v>40</v>
      </c>
      <c r="B96" s="56">
        <v>0.9541896412888828</v>
      </c>
      <c r="C96" s="56">
        <v>0.8867923435330832</v>
      </c>
      <c r="D96" s="56">
        <f t="shared" si="7"/>
        <v>0.005591100553846928</v>
      </c>
      <c r="E96" s="56">
        <f t="shared" si="8"/>
        <v>1.7638879519599802</v>
      </c>
      <c r="F96" s="56">
        <f t="shared" si="9"/>
        <v>0.009862074905127369</v>
      </c>
      <c r="J96" s="57">
        <v>0.9566187407040159</v>
      </c>
      <c r="K96" s="57">
        <v>0.8680023243165789</v>
      </c>
      <c r="L96" s="57">
        <f t="shared" si="10"/>
        <v>0.0004498476238684601</v>
      </c>
      <c r="M96" s="57">
        <f t="shared" si="11"/>
        <v>1.735236811115954</v>
      </c>
      <c r="N96" s="57">
        <f t="shared" si="12"/>
        <v>0.0007805921563295958</v>
      </c>
    </row>
    <row r="97" spans="1:14" ht="12.75">
      <c r="A97" t="s">
        <v>1</v>
      </c>
      <c r="B97" s="56">
        <v>0.9602395033095736</v>
      </c>
      <c r="C97" s="56">
        <v>0.8974151006994419</v>
      </c>
      <c r="D97" s="56">
        <f t="shared" si="7"/>
        <v>0.006049862020690799</v>
      </c>
      <c r="E97" s="56">
        <f t="shared" si="8"/>
        <v>1.784207444232525</v>
      </c>
      <c r="F97" s="56">
        <f t="shared" si="9"/>
        <v>0.010794208853896151</v>
      </c>
      <c r="J97" s="57">
        <v>0.9602929296781553</v>
      </c>
      <c r="K97" s="57">
        <v>0.8748784503441807</v>
      </c>
      <c r="L97" s="57">
        <f t="shared" si="10"/>
        <v>0.003674188974139403</v>
      </c>
      <c r="M97" s="57">
        <f t="shared" si="11"/>
        <v>1.7428807746607595</v>
      </c>
      <c r="N97" s="57">
        <f t="shared" si="12"/>
        <v>0.006403673325498104</v>
      </c>
    </row>
    <row r="98" spans="1:14" ht="12.75">
      <c r="A98" t="s">
        <v>104</v>
      </c>
      <c r="B98" s="56">
        <v>0.9715155619257806</v>
      </c>
      <c r="C98" s="56">
        <v>0.9172160435227878</v>
      </c>
      <c r="D98" s="56">
        <f t="shared" si="7"/>
        <v>0.011276058616206952</v>
      </c>
      <c r="E98" s="56">
        <f t="shared" si="8"/>
        <v>1.8146311442222296</v>
      </c>
      <c r="F98" s="56">
        <f t="shared" si="9"/>
        <v>0.020461887149044553</v>
      </c>
      <c r="J98" s="57">
        <v>0.9617742198307394</v>
      </c>
      <c r="K98" s="57">
        <v>0.8777187701874475</v>
      </c>
      <c r="L98" s="57">
        <f t="shared" si="10"/>
        <v>0.001481290152584136</v>
      </c>
      <c r="M98" s="57">
        <f t="shared" si="11"/>
        <v>1.7525972205316283</v>
      </c>
      <c r="N98" s="57">
        <f t="shared" si="12"/>
        <v>0.002596105004219828</v>
      </c>
    </row>
    <row r="99" spans="1:14" ht="12.75">
      <c r="A99" t="s">
        <v>98</v>
      </c>
      <c r="B99" s="56">
        <v>0.9717909942404822</v>
      </c>
      <c r="C99" s="56">
        <v>0.917705540843961</v>
      </c>
      <c r="D99" s="56">
        <f t="shared" si="7"/>
        <v>0.000275432314701618</v>
      </c>
      <c r="E99" s="56">
        <f t="shared" si="8"/>
        <v>1.8349215843667488</v>
      </c>
      <c r="F99" s="56">
        <f t="shared" si="9"/>
        <v>0.0005053966992780938</v>
      </c>
      <c r="J99" s="57">
        <v>0.9681284258626847</v>
      </c>
      <c r="K99" s="57">
        <v>0.8900747783267845</v>
      </c>
      <c r="L99" s="57">
        <f t="shared" si="10"/>
        <v>0.006354206031945253</v>
      </c>
      <c r="M99" s="57">
        <f t="shared" si="11"/>
        <v>1.767793548514232</v>
      </c>
      <c r="N99" s="57">
        <f t="shared" si="12"/>
        <v>0.011232924429203036</v>
      </c>
    </row>
    <row r="100" spans="1:14" ht="12.75">
      <c r="A100" t="s">
        <v>57</v>
      </c>
      <c r="B100" s="56">
        <v>0.975299686147509</v>
      </c>
      <c r="C100" s="56">
        <v>0.9247398603366281</v>
      </c>
      <c r="D100" s="56">
        <f t="shared" si="7"/>
        <v>0.0035086919070267397</v>
      </c>
      <c r="E100" s="56">
        <f t="shared" si="8"/>
        <v>1.8424454011805893</v>
      </c>
      <c r="F100" s="56">
        <f t="shared" si="9"/>
        <v>0.0064645732682609685</v>
      </c>
      <c r="J100" s="57">
        <v>0.9692413436835846</v>
      </c>
      <c r="K100" s="57">
        <v>0.8923173924456314</v>
      </c>
      <c r="L100" s="57">
        <f t="shared" si="10"/>
        <v>0.0011129178208999502</v>
      </c>
      <c r="M100" s="57">
        <f t="shared" si="11"/>
        <v>1.782392170772416</v>
      </c>
      <c r="N100" s="57">
        <f t="shared" si="12"/>
        <v>0.001983656010685169</v>
      </c>
    </row>
    <row r="101" spans="1:14" ht="12.75">
      <c r="A101" t="s">
        <v>88</v>
      </c>
      <c r="B101" s="56">
        <v>0.9769557887276256</v>
      </c>
      <c r="C101" s="56">
        <v>0.9281299658324521</v>
      </c>
      <c r="D101" s="56">
        <f t="shared" si="7"/>
        <v>0.001656102580116614</v>
      </c>
      <c r="E101" s="56">
        <f t="shared" si="8"/>
        <v>1.8528698261690804</v>
      </c>
      <c r="F101" s="56">
        <f t="shared" si="9"/>
        <v>0.0030685424997388363</v>
      </c>
      <c r="J101" s="57">
        <v>0.9755773477885525</v>
      </c>
      <c r="K101" s="57">
        <v>0.9051374758776366</v>
      </c>
      <c r="L101" s="57">
        <f t="shared" si="10"/>
        <v>0.006336004104967929</v>
      </c>
      <c r="M101" s="57">
        <f t="shared" si="11"/>
        <v>1.797454868323268</v>
      </c>
      <c r="N101" s="57">
        <f t="shared" si="12"/>
        <v>0.011388681424190816</v>
      </c>
    </row>
    <row r="102" spans="1:14" ht="12.75">
      <c r="A102" t="s">
        <v>84</v>
      </c>
      <c r="B102" s="56">
        <v>0.9825407490706353</v>
      </c>
      <c r="C102" s="56">
        <v>0.9401233301132719</v>
      </c>
      <c r="D102" s="56">
        <f t="shared" si="7"/>
        <v>0.005584960343009704</v>
      </c>
      <c r="E102" s="56">
        <f t="shared" si="8"/>
        <v>1.868253295945724</v>
      </c>
      <c r="F102" s="56">
        <f t="shared" si="9"/>
        <v>0.01043412056855404</v>
      </c>
      <c r="J102" s="57">
        <v>0.9788814309141528</v>
      </c>
      <c r="K102" s="57">
        <v>0.9119503732279717</v>
      </c>
      <c r="L102" s="57">
        <f t="shared" si="10"/>
        <v>0.0033040831256002656</v>
      </c>
      <c r="M102" s="57">
        <f t="shared" si="11"/>
        <v>1.8170878491056084</v>
      </c>
      <c r="N102" s="57">
        <f t="shared" si="12"/>
        <v>0.006003809299963123</v>
      </c>
    </row>
    <row r="103" spans="1:14" ht="12.75">
      <c r="A103" t="s">
        <v>59</v>
      </c>
      <c r="B103" s="56">
        <v>0.9864731155254354</v>
      </c>
      <c r="C103" s="56">
        <v>0.9486885434825997</v>
      </c>
      <c r="D103" s="56">
        <f t="shared" si="7"/>
        <v>0.003932366454800107</v>
      </c>
      <c r="E103" s="56">
        <f t="shared" si="8"/>
        <v>1.8888118735958717</v>
      </c>
      <c r="F103" s="56">
        <f t="shared" si="9"/>
        <v>0.007427500451156545</v>
      </c>
      <c r="J103" s="57">
        <v>0.9796788486674456</v>
      </c>
      <c r="K103" s="57">
        <v>0.9136022171299423</v>
      </c>
      <c r="L103" s="57">
        <f t="shared" si="10"/>
        <v>0.000797417753292784</v>
      </c>
      <c r="M103" s="57">
        <f t="shared" si="11"/>
        <v>1.825552590357914</v>
      </c>
      <c r="N103" s="57">
        <f t="shared" si="12"/>
        <v>0.0014557280451210298</v>
      </c>
    </row>
    <row r="104" spans="1:14" ht="12.75">
      <c r="A104" t="s">
        <v>41</v>
      </c>
      <c r="B104" s="56">
        <v>0.9871643278311196</v>
      </c>
      <c r="C104" s="56">
        <v>0.9502254297770549</v>
      </c>
      <c r="D104" s="56">
        <f t="shared" si="7"/>
        <v>0.0006912123056842523</v>
      </c>
      <c r="E104" s="56">
        <f t="shared" si="8"/>
        <v>1.8989139732596545</v>
      </c>
      <c r="F104" s="56">
        <f t="shared" si="9"/>
        <v>0.0013125527057528503</v>
      </c>
      <c r="J104" s="57">
        <v>0.9817634026855643</v>
      </c>
      <c r="K104" s="57">
        <v>0.9181663417307862</v>
      </c>
      <c r="L104" s="57">
        <f t="shared" si="10"/>
        <v>0.0020845540181186895</v>
      </c>
      <c r="M104" s="57">
        <f t="shared" si="11"/>
        <v>1.8317685588607284</v>
      </c>
      <c r="N104" s="57">
        <f t="shared" si="12"/>
        <v>0.0038184205096366127</v>
      </c>
    </row>
    <row r="105" spans="1:14" ht="12.75">
      <c r="A105" t="s">
        <v>23</v>
      </c>
      <c r="B105" s="56">
        <v>0.9880379921159693</v>
      </c>
      <c r="C105" s="56">
        <v>0.9521835742094699</v>
      </c>
      <c r="D105" s="56">
        <f t="shared" si="7"/>
        <v>0.0008736642848496956</v>
      </c>
      <c r="E105" s="56">
        <f t="shared" si="8"/>
        <v>1.902409003986525</v>
      </c>
      <c r="F105" s="56">
        <f t="shared" si="9"/>
        <v>0.001662066801959509</v>
      </c>
      <c r="J105" s="57">
        <v>0.9826006913265217</v>
      </c>
      <c r="K105" s="57">
        <v>0.9200174323511695</v>
      </c>
      <c r="L105" s="57">
        <f t="shared" si="10"/>
        <v>0.0008372886409574454</v>
      </c>
      <c r="M105" s="57">
        <f t="shared" si="11"/>
        <v>1.8381837740819558</v>
      </c>
      <c r="N105" s="57">
        <f t="shared" si="12"/>
        <v>0.0015390903940311086</v>
      </c>
    </row>
    <row r="106" spans="1:14" ht="12.75">
      <c r="A106" t="s">
        <v>52</v>
      </c>
      <c r="B106" s="56">
        <v>0.9881572876408082</v>
      </c>
      <c r="C106" s="56">
        <v>0.9524633188507285</v>
      </c>
      <c r="D106" s="56">
        <f t="shared" si="7"/>
        <v>0.00011929552483891381</v>
      </c>
      <c r="E106" s="56">
        <f t="shared" si="8"/>
        <v>1.9046468930601983</v>
      </c>
      <c r="F106" s="56">
        <f t="shared" si="9"/>
        <v>0.00022721585074042292</v>
      </c>
      <c r="J106" s="57">
        <v>0.986514105626649</v>
      </c>
      <c r="K106" s="57">
        <v>0.9287486731270232</v>
      </c>
      <c r="L106" s="57">
        <f t="shared" si="10"/>
        <v>0.00391341430012726</v>
      </c>
      <c r="M106" s="57">
        <f t="shared" si="11"/>
        <v>1.8487661054781928</v>
      </c>
      <c r="N106" s="57">
        <f t="shared" si="12"/>
        <v>0.007234987714768943</v>
      </c>
    </row>
    <row r="107" spans="1:14" ht="12.75">
      <c r="A107" t="s">
        <v>26</v>
      </c>
      <c r="B107" s="56">
        <v>0.9890151628120762</v>
      </c>
      <c r="C107" s="56">
        <v>0.9544940743727132</v>
      </c>
      <c r="D107" s="56">
        <f t="shared" si="7"/>
        <v>0.0008578751712680077</v>
      </c>
      <c r="E107" s="56">
        <f t="shared" si="8"/>
        <v>1.9069573932234416</v>
      </c>
      <c r="F107" s="56">
        <f t="shared" si="9"/>
        <v>0.0016359314003123536</v>
      </c>
      <c r="J107" s="57">
        <v>0.9866111825705282</v>
      </c>
      <c r="K107" s="57">
        <v>0.9290075477245657</v>
      </c>
      <c r="L107" s="57">
        <f t="shared" si="10"/>
        <v>9.707694387917076E-05</v>
      </c>
      <c r="M107" s="57">
        <f t="shared" si="11"/>
        <v>1.857756220851589</v>
      </c>
      <c r="N107" s="57">
        <f t="shared" si="12"/>
        <v>0.00018034529639279008</v>
      </c>
    </row>
    <row r="108" spans="1:14" ht="12.75">
      <c r="A108" t="s">
        <v>95</v>
      </c>
      <c r="B108" s="56">
        <v>0.9921571964148186</v>
      </c>
      <c r="C108" s="56">
        <v>0.9633249561173045</v>
      </c>
      <c r="D108" s="56">
        <f t="shared" si="7"/>
        <v>0.0031420336027423446</v>
      </c>
      <c r="E108" s="56">
        <f t="shared" si="8"/>
        <v>1.9178190304900178</v>
      </c>
      <c r="F108" s="56">
        <f t="shared" si="9"/>
        <v>0.006025851837778381</v>
      </c>
      <c r="J108" s="57">
        <v>0.9876356910318239</v>
      </c>
      <c r="K108" s="57">
        <v>0.9323046200582403</v>
      </c>
      <c r="L108" s="57">
        <f t="shared" si="10"/>
        <v>0.001024508461295759</v>
      </c>
      <c r="M108" s="57">
        <f t="shared" si="11"/>
        <v>1.8613121677828062</v>
      </c>
      <c r="N108" s="57">
        <f t="shared" si="12"/>
        <v>0.0019069300650062361</v>
      </c>
    </row>
    <row r="109" spans="1:14" ht="12.75">
      <c r="A109" t="s">
        <v>10</v>
      </c>
      <c r="B109" s="56">
        <v>0.992797532687851</v>
      </c>
      <c r="C109" s="56">
        <v>0.965178054199149</v>
      </c>
      <c r="D109" s="56">
        <f t="shared" si="7"/>
        <v>0.0006403362730323936</v>
      </c>
      <c r="E109" s="56">
        <f t="shared" si="8"/>
        <v>1.9285030103164535</v>
      </c>
      <c r="F109" s="56">
        <f t="shared" si="9"/>
        <v>0.0012348904301577896</v>
      </c>
      <c r="J109" s="57">
        <v>0.9878099094757499</v>
      </c>
      <c r="K109" s="57">
        <v>0.9328796921986144</v>
      </c>
      <c r="L109" s="57">
        <f t="shared" si="10"/>
        <v>0.0001742184439259553</v>
      </c>
      <c r="M109" s="57">
        <f t="shared" si="11"/>
        <v>1.8651843122568548</v>
      </c>
      <c r="N109" s="57">
        <f t="shared" si="12"/>
        <v>0.00032494950851649236</v>
      </c>
    </row>
    <row r="110" spans="1:14" ht="12.75">
      <c r="A110" t="s">
        <v>108</v>
      </c>
      <c r="B110" s="56">
        <v>0.9941983779317314</v>
      </c>
      <c r="C110" s="56">
        <v>0.9692825146957542</v>
      </c>
      <c r="D110" s="56">
        <f t="shared" si="7"/>
        <v>0.0014008452438803998</v>
      </c>
      <c r="E110" s="56">
        <f t="shared" si="8"/>
        <v>1.9344605688949033</v>
      </c>
      <c r="F110" s="56">
        <f t="shared" si="9"/>
        <v>0.002709879887410598</v>
      </c>
      <c r="J110" s="57">
        <v>0.9924661357482378</v>
      </c>
      <c r="K110" s="57">
        <v>0.9483155109113944</v>
      </c>
      <c r="L110" s="57">
        <f t="shared" si="10"/>
        <v>0.004656226272487962</v>
      </c>
      <c r="M110" s="57">
        <f t="shared" si="11"/>
        <v>1.8811952031100088</v>
      </c>
      <c r="N110" s="57">
        <f t="shared" si="12"/>
        <v>0.00875927052839915</v>
      </c>
    </row>
    <row r="111" spans="1:14" ht="12.75">
      <c r="A111" t="s">
        <v>72</v>
      </c>
      <c r="B111" s="56">
        <v>0.9951632682061637</v>
      </c>
      <c r="C111" s="56">
        <v>0.9723938784043348</v>
      </c>
      <c r="D111" s="56">
        <f t="shared" si="7"/>
        <v>0.0009648902744323617</v>
      </c>
      <c r="E111" s="56">
        <f t="shared" si="8"/>
        <v>1.941676393100089</v>
      </c>
      <c r="F111" s="56">
        <f t="shared" si="9"/>
        <v>0.0018735046677971832</v>
      </c>
      <c r="J111" s="57">
        <v>0.993177744417209</v>
      </c>
      <c r="K111" s="57">
        <v>0.9507152168413353</v>
      </c>
      <c r="L111" s="57">
        <f t="shared" si="10"/>
        <v>0.000711608668971131</v>
      </c>
      <c r="M111" s="57">
        <f t="shared" si="11"/>
        <v>1.8990307277527299</v>
      </c>
      <c r="N111" s="57">
        <f t="shared" si="12"/>
        <v>0.0013513667285113982</v>
      </c>
    </row>
    <row r="112" spans="1:14" ht="12.75">
      <c r="A112" t="s">
        <v>7</v>
      </c>
      <c r="B112" s="56">
        <v>0.9952597572336069</v>
      </c>
      <c r="C112" s="56">
        <v>0.9727304994182449</v>
      </c>
      <c r="D112" s="56">
        <f t="shared" si="7"/>
        <v>9.648902744319177E-05</v>
      </c>
      <c r="E112" s="56">
        <f t="shared" si="8"/>
        <v>1.9451243778225797</v>
      </c>
      <c r="F112" s="56">
        <f t="shared" si="9"/>
        <v>0.00018768315947214422</v>
      </c>
      <c r="J112" s="57">
        <v>0.9934117691926319</v>
      </c>
      <c r="K112" s="57">
        <v>0.9516729945664223</v>
      </c>
      <c r="L112" s="57">
        <f t="shared" si="10"/>
        <v>0.0002340247754228919</v>
      </c>
      <c r="M112" s="57">
        <f t="shared" si="11"/>
        <v>1.9023882114077577</v>
      </c>
      <c r="N112" s="57">
        <f t="shared" si="12"/>
        <v>0.0004452059739418575</v>
      </c>
    </row>
    <row r="113" spans="1:14" ht="12.75">
      <c r="A113" t="s">
        <v>60</v>
      </c>
      <c r="B113" s="56">
        <v>0.9955027341481686</v>
      </c>
      <c r="C113" s="56">
        <v>0.9736405235318761</v>
      </c>
      <c r="D113" s="56">
        <f t="shared" si="7"/>
        <v>0.0002429769145616545</v>
      </c>
      <c r="E113" s="56">
        <f t="shared" si="8"/>
        <v>1.946371022950121</v>
      </c>
      <c r="F113" s="56">
        <f t="shared" si="9"/>
        <v>0.0004729232257486316</v>
      </c>
      <c r="J113" s="57">
        <v>0.9938018104850034</v>
      </c>
      <c r="K113" s="57">
        <v>0.9537216341896037</v>
      </c>
      <c r="L113" s="57">
        <f t="shared" si="10"/>
        <v>0.0003900412923715235</v>
      </c>
      <c r="M113" s="57">
        <f t="shared" si="11"/>
        <v>1.905394628756026</v>
      </c>
      <c r="N113" s="57">
        <f t="shared" si="12"/>
        <v>0.0007431825834777596</v>
      </c>
    </row>
    <row r="114" spans="1:14" ht="12.75">
      <c r="A114" t="s">
        <v>3</v>
      </c>
      <c r="B114" s="56">
        <v>0.9958430772631501</v>
      </c>
      <c r="C114" s="56">
        <v>0.9750228360204621</v>
      </c>
      <c r="D114" s="56">
        <f t="shared" si="7"/>
        <v>0.000340343114981545</v>
      </c>
      <c r="E114" s="56">
        <f t="shared" si="8"/>
        <v>1.9486633595523384</v>
      </c>
      <c r="F114" s="56">
        <f t="shared" si="9"/>
        <v>0.0006632141578404453</v>
      </c>
      <c r="J114" s="57">
        <v>0.9959869084807111</v>
      </c>
      <c r="K114" s="57">
        <v>0.9662671309256954</v>
      </c>
      <c r="L114" s="57">
        <f t="shared" si="10"/>
        <v>0.002185097995707763</v>
      </c>
      <c r="M114" s="57">
        <f t="shared" si="11"/>
        <v>1.9199887651152991</v>
      </c>
      <c r="N114" s="57">
        <f t="shared" si="12"/>
        <v>0.004195363602434864</v>
      </c>
    </row>
    <row r="115" spans="1:14" ht="12.75">
      <c r="A115" t="s">
        <v>71</v>
      </c>
      <c r="B115" s="56">
        <v>0.9973219909019618</v>
      </c>
      <c r="C115" s="56">
        <v>0.981505930128396</v>
      </c>
      <c r="D115" s="56">
        <f t="shared" si="7"/>
        <v>0.0014789136388116964</v>
      </c>
      <c r="E115" s="56">
        <f t="shared" si="8"/>
        <v>1.9565287661488582</v>
      </c>
      <c r="F115" s="56">
        <f t="shared" si="9"/>
        <v>0.0028935370769849664</v>
      </c>
      <c r="J115" s="57">
        <v>0.9971986367623452</v>
      </c>
      <c r="K115" s="57">
        <v>0.9735479085751568</v>
      </c>
      <c r="L115" s="57">
        <f t="shared" si="10"/>
        <v>0.0012117282816340724</v>
      </c>
      <c r="M115" s="57">
        <f t="shared" si="11"/>
        <v>1.9398150395008522</v>
      </c>
      <c r="N115" s="57">
        <f t="shared" si="12"/>
        <v>0.002350528744502298</v>
      </c>
    </row>
    <row r="116" spans="1:14" ht="12.75">
      <c r="A116" t="s">
        <v>107</v>
      </c>
      <c r="B116" s="56">
        <v>1</v>
      </c>
      <c r="C116" s="56">
        <v>1</v>
      </c>
      <c r="D116" s="56">
        <f t="shared" si="7"/>
        <v>0.00267800909803817</v>
      </c>
      <c r="E116" s="56">
        <f t="shared" si="8"/>
        <v>1.981505930128396</v>
      </c>
      <c r="F116" s="56">
        <f t="shared" si="9"/>
        <v>0.0053064909087004305</v>
      </c>
      <c r="J116" s="57">
        <v>1</v>
      </c>
      <c r="K116" s="57">
        <v>1</v>
      </c>
      <c r="L116" s="57">
        <f t="shared" si="10"/>
        <v>0.002801363237654786</v>
      </c>
      <c r="M116" s="57">
        <f t="shared" si="11"/>
        <v>1.9735479085751568</v>
      </c>
      <c r="N116" s="57">
        <f t="shared" si="12"/>
        <v>0.005528624558832932</v>
      </c>
    </row>
    <row r="117" spans="2:14" ht="12.75">
      <c r="B117" s="56"/>
      <c r="C117" s="56"/>
      <c r="D117" s="56"/>
      <c r="E117" s="56"/>
      <c r="F117" s="56">
        <f>SUM(F5:F116)</f>
        <v>0.8128594623628959</v>
      </c>
      <c r="H117" s="58"/>
      <c r="I117" s="58"/>
      <c r="J117" s="57"/>
      <c r="K117" s="57"/>
      <c r="L117" s="57"/>
      <c r="M117" s="57"/>
      <c r="N117" s="57">
        <f>SUM(N5:N116)</f>
        <v>0.7814782051729061</v>
      </c>
    </row>
    <row r="118" spans="2:14" ht="12.75">
      <c r="B118" s="56"/>
      <c r="C118" s="56"/>
      <c r="D118" s="56"/>
      <c r="E118" s="56"/>
      <c r="F118" s="56"/>
      <c r="J118" s="57"/>
      <c r="K118" s="57"/>
      <c r="L118" s="57"/>
      <c r="M118" s="57"/>
      <c r="N118" s="57"/>
    </row>
    <row r="119" spans="2:14" ht="12.75">
      <c r="B119" s="56"/>
      <c r="C119" s="56"/>
      <c r="D119" s="56"/>
      <c r="E119" s="56" t="s">
        <v>165</v>
      </c>
      <c r="F119" s="56">
        <f>1-F117</f>
        <v>0.18714053763710414</v>
      </c>
      <c r="J119" s="57"/>
      <c r="K119" s="57"/>
      <c r="L119" s="57"/>
      <c r="M119" s="57" t="s">
        <v>166</v>
      </c>
      <c r="N119" s="57">
        <f>1-N117</f>
        <v>0.21852179482709388</v>
      </c>
    </row>
    <row r="120" spans="3:14" ht="12.75">
      <c r="C120" s="54"/>
      <c r="I120" s="54"/>
      <c r="J120" s="57"/>
      <c r="K120" s="57"/>
      <c r="L120" s="57"/>
      <c r="M120" s="57"/>
      <c r="N120" s="57"/>
    </row>
  </sheetData>
  <sheetProtection/>
  <conditionalFormatting sqref="T6:T12">
    <cfRule type="colorScale" priority="2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6:U12">
    <cfRule type="colorScale" priority="1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co00610a</dc:creator>
  <cp:keywords/>
  <dc:description/>
  <cp:lastModifiedBy>Windows 7</cp:lastModifiedBy>
  <cp:lastPrinted>2015-03-04T12:55:43Z</cp:lastPrinted>
  <dcterms:created xsi:type="dcterms:W3CDTF">2008-05-15T15:10:27Z</dcterms:created>
  <dcterms:modified xsi:type="dcterms:W3CDTF">2015-06-24T17:54:58Z</dcterms:modified>
  <cp:category/>
  <cp:version/>
  <cp:contentType/>
  <cp:contentStatus/>
</cp:coreProperties>
</file>